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 Change Gas\Access Review\"/>
    </mc:Choice>
  </mc:AlternateContent>
  <bookViews>
    <workbookView xWindow="-105" yWindow="-105" windowWidth="19425" windowHeight="10425"/>
  </bookViews>
  <sheets>
    <sheet name="Analysis zone" sheetId="3" r:id="rId1"/>
    <sheet name="Analysis zone (TX summary)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9" i="3" l="1"/>
  <c r="H52" i="3"/>
  <c r="D52" i="3"/>
  <c r="C66" i="3" l="1"/>
  <c r="C12" i="4" l="1"/>
  <c r="D12" i="4"/>
  <c r="G12" i="4"/>
  <c r="H12" i="4" s="1"/>
  <c r="C33" i="4"/>
  <c r="D33" i="4"/>
  <c r="G33" i="4"/>
  <c r="H33" i="4" s="1"/>
  <c r="C74" i="3" l="1"/>
  <c r="C64" i="3"/>
  <c r="C60" i="3"/>
  <c r="C52" i="3"/>
  <c r="H43" i="3"/>
  <c r="D43" i="3"/>
  <c r="C43" i="3"/>
  <c r="H40" i="3"/>
  <c r="D40" i="3"/>
  <c r="C40" i="3"/>
  <c r="J43" i="3"/>
  <c r="C27" i="3"/>
  <c r="C23" i="3"/>
  <c r="C17" i="3"/>
  <c r="H74" i="3"/>
  <c r="D74" i="3"/>
  <c r="H64" i="3"/>
  <c r="D64" i="3"/>
  <c r="H60" i="3"/>
  <c r="D60" i="3"/>
  <c r="C32" i="3"/>
  <c r="H27" i="3"/>
  <c r="D27" i="3"/>
  <c r="H23" i="3"/>
  <c r="D23" i="3"/>
  <c r="H17" i="3"/>
  <c r="H18" i="3" s="1"/>
  <c r="D17" i="3"/>
  <c r="C29" i="3" l="1"/>
  <c r="D54" i="3"/>
  <c r="H54" i="3"/>
  <c r="J40" i="3"/>
  <c r="J52" i="3"/>
  <c r="C54" i="3"/>
  <c r="C77" i="3" s="1"/>
  <c r="H66" i="3"/>
  <c r="J60" i="3"/>
  <c r="J66" i="3" s="1"/>
  <c r="J23" i="3"/>
  <c r="D66" i="3"/>
  <c r="J74" i="3"/>
  <c r="H32" i="3"/>
  <c r="D32" i="3"/>
  <c r="H29" i="3"/>
  <c r="D29" i="3"/>
  <c r="J17" i="3"/>
  <c r="J32" i="3" l="1"/>
  <c r="H77" i="3"/>
  <c r="D77" i="3"/>
  <c r="J54" i="3"/>
  <c r="H30" i="3"/>
  <c r="H67" i="3" s="1"/>
  <c r="J29" i="3"/>
  <c r="J77" i="3" l="1"/>
</calcChain>
</file>

<file path=xl/comments1.xml><?xml version="1.0" encoding="utf-8"?>
<comments xmlns="http://schemas.openxmlformats.org/spreadsheetml/2006/main">
  <authors>
    <author>tc={D43CAF5A-7D0F-4722-BAB4-EF53B635210A}</author>
  </authors>
  <commentList>
    <comment ref="H44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 remianing unsold at Barking</t>
        </r>
      </text>
    </comment>
  </commentList>
</comments>
</file>

<file path=xl/sharedStrings.xml><?xml version="1.0" encoding="utf-8"?>
<sst xmlns="http://schemas.openxmlformats.org/spreadsheetml/2006/main" count="285" uniqueCount="110">
  <si>
    <t>Substitution - Prioritising Disconnected Sites</t>
  </si>
  <si>
    <t>Assumptions</t>
  </si>
  <si>
    <t>Order of PARCAs application (latest to olderst)</t>
  </si>
  <si>
    <t>Looked at 'Live' PARCAs (Terminated PARCAs ignored) and Exit substitution only, since January 2018 as of 2/10/20, what difference would change of Methodology to prioritise disconnected sites have made.</t>
  </si>
  <si>
    <t>Grain Power Station (new site, not existing PS)</t>
  </si>
  <si>
    <t>Considered Barking, Enron Billingham, and Thornton Curtis Killingholme disconnected sites only, as largest unsold capacity values.</t>
  </si>
  <si>
    <t>Rawcliffe</t>
  </si>
  <si>
    <t>Assumed exactly 3:1 exchange rate from Barking to Peterborough Eye and Staythorpe; and Thornton Curtis to Drax, by implication from previous analysis, as actual exchange rate not available.</t>
  </si>
  <si>
    <t>Saltholme</t>
  </si>
  <si>
    <t>PARCA timeline followed previous timeline for receiving and completing PARCAs.</t>
  </si>
  <si>
    <t>Drax</t>
  </si>
  <si>
    <t>Peterborough Eye</t>
  </si>
  <si>
    <t>Tilbury Marshes</t>
  </si>
  <si>
    <t>Option 1. Within zone. Exchange Rate &lt; 3:1</t>
  </si>
  <si>
    <t>Barking (SE)</t>
  </si>
  <si>
    <t>Recipent</t>
  </si>
  <si>
    <t>Capacity Signal Received</t>
  </si>
  <si>
    <t>Actual Donated</t>
  </si>
  <si>
    <t>From (donor)</t>
  </si>
  <si>
    <t>Exchange rate</t>
  </si>
  <si>
    <t>Disconnected Prioritised Donated</t>
  </si>
  <si>
    <t>From</t>
  </si>
  <si>
    <t>Exchange rates (notes)</t>
  </si>
  <si>
    <t>Option 1. Exchange Rate &lt; 3:1 within 'zone' only</t>
  </si>
  <si>
    <t>Tatsfield</t>
  </si>
  <si>
    <t>0.9999:1</t>
  </si>
  <si>
    <t>Barking</t>
  </si>
  <si>
    <t>1.1018:1</t>
  </si>
  <si>
    <t>From latest analysis Tilbury PARCA 31/3/20</t>
  </si>
  <si>
    <t>'Zone' to mean area of original analysis (in line with sensitivities used for 'challenging' exit scenarios.</t>
  </si>
  <si>
    <t>Grain North</t>
  </si>
  <si>
    <t>Shorne</t>
  </si>
  <si>
    <t>1.0549 : 1</t>
  </si>
  <si>
    <t>1.3008:1</t>
  </si>
  <si>
    <t>From actual analysis</t>
  </si>
  <si>
    <t>Barking would have been used for the Tilbury Marshes and Grain North PARCAs instead of Tatsfield (SGN), Shorne (SGN), and Coryton (DC) (dictated by timings of requests coming in)</t>
  </si>
  <si>
    <t>Stanford Le Hope (Coryton)</t>
  </si>
  <si>
    <t>1.2388 : 1</t>
  </si>
  <si>
    <t>DIFFERENCE</t>
  </si>
  <si>
    <t>+2,600,000 kwh/d would have been donated compared to actual.(actual capacity 'loss' as a result of using worse exchange rate from disconnected site)</t>
  </si>
  <si>
    <t>Total</t>
  </si>
  <si>
    <t>32,000,000 kwh/d remaining unsold at Barking, instead of 58,590,000 kwh/d.</t>
  </si>
  <si>
    <t>Remaining unsold</t>
  </si>
  <si>
    <t>Enron Billingham (NO)</t>
  </si>
  <si>
    <t>Billingham ICI (Terra Billingham)</t>
  </si>
  <si>
    <t>1.1086 : 1</t>
  </si>
  <si>
    <t>Enron Billingham</t>
  </si>
  <si>
    <t>1.1080:1</t>
  </si>
  <si>
    <t>1.070 : 1</t>
  </si>
  <si>
    <t>TOTAL</t>
  </si>
  <si>
    <t>Cowpen Bewley</t>
  </si>
  <si>
    <t>1.1074 : 1</t>
  </si>
  <si>
    <t>1.1074:1</t>
  </si>
  <si>
    <t>Enron Billingham DC</t>
  </si>
  <si>
    <t>Total 
Saltholme+Rawcliffe</t>
  </si>
  <si>
    <t>Disconnected Prioritised</t>
  </si>
  <si>
    <t>DIFFRENCE (kwh/d)</t>
  </si>
  <si>
    <t>Option 1 Total</t>
  </si>
  <si>
    <t>4 PARCAs</t>
  </si>
  <si>
    <t>Option 3. Within zone. Regardless of Exchange Rate</t>
  </si>
  <si>
    <t>Option 3. Regardless of Exchange Rate within 'zone' only</t>
  </si>
  <si>
    <t>'Zone' to mean area for original analysis.</t>
  </si>
  <si>
    <t xml:space="preserve">Barking would have been used for Tilbury Marshes, Peterborough Eye, and Staythorpe PARCAs instead of Tatsfield (SGN), Mappowder (SGN), and Shorne (SGN). </t>
  </si>
  <si>
    <t>+20,000,000 kwh/d would have been donated using Barking compared to actual.(actual capacity 'loss' as a result of using worse exchange rate from disconnected site)</t>
  </si>
  <si>
    <t>Mappowder</t>
  </si>
  <si>
    <t>1.6577:1</t>
  </si>
  <si>
    <t>3:1</t>
  </si>
  <si>
    <t>From Staythorpe analysis and implication/best estimate from Shorne exchange rate</t>
  </si>
  <si>
    <t>0 remaining unsold at Barking, instead of 58,590,000 kwh/d.</t>
  </si>
  <si>
    <t>Staythorpe</t>
  </si>
  <si>
    <t>Silk Willoughby</t>
  </si>
  <si>
    <t>0.7927 : 1</t>
  </si>
  <si>
    <t>Peterborough Power Station</t>
  </si>
  <si>
    <t>1.3829 : 1</t>
  </si>
  <si>
    <t>1.3573 : 1</t>
  </si>
  <si>
    <t>Farningham B</t>
  </si>
  <si>
    <t>1.4886 : 1</t>
  </si>
  <si>
    <t>Farningham</t>
  </si>
  <si>
    <t>1.4779 : 1</t>
  </si>
  <si>
    <t>2.2855 : 1</t>
  </si>
  <si>
    <t>TOTAL PARCAs (SE)</t>
  </si>
  <si>
    <t>TOTAL PARCAS (NO)</t>
  </si>
  <si>
    <t>Thornton Curtis (Killinghlome) (NE)</t>
  </si>
  <si>
    <t xml:space="preserve">Thornton Curtis would have been used instead of BPHP Saltend (DC), and Rawcliffe (NGN), and 'Funded Incremental with 0 Revenue Driver' for Drax. (In original analysis for Drax PARCA,' we ran out' of unsold capacity, but 'Capability' existed.) </t>
  </si>
  <si>
    <t>BPHP Saltend</t>
  </si>
  <si>
    <t>1.1026:1</t>
  </si>
  <si>
    <t>Thornton Curtis (Killingholme)</t>
  </si>
  <si>
    <t>1.0055:1</t>
  </si>
  <si>
    <t>0 remaining unsold at Thornton Curtis.</t>
  </si>
  <si>
    <t>N.B.</t>
  </si>
  <si>
    <t>(64,953,048)</t>
  </si>
  <si>
    <t>Incremental Obligated</t>
  </si>
  <si>
    <t>(34,605,610)</t>
  </si>
  <si>
    <t>Diff kwh/d</t>
  </si>
  <si>
    <t>Option 3 Total</t>
  </si>
  <si>
    <t>Disconnected site priorities within zone, exchange rate &lt;3:1</t>
  </si>
  <si>
    <t>PARCA</t>
  </si>
  <si>
    <t>Capacity Signal Received kWh</t>
  </si>
  <si>
    <t>Capacity Donated kWh</t>
  </si>
  <si>
    <t>A</t>
  </si>
  <si>
    <t>B</t>
  </si>
  <si>
    <t>C</t>
  </si>
  <si>
    <t>D</t>
  </si>
  <si>
    <t>Difference (kWh/d)</t>
  </si>
  <si>
    <t>Disconnected site prioritied within zone, regardless of exchange rate</t>
  </si>
  <si>
    <t>E</t>
  </si>
  <si>
    <t>F</t>
  </si>
  <si>
    <t>At 3:1 exchange rate this only equates to 11,363,333 to Staythorpe</t>
  </si>
  <si>
    <t>+91,000,000 kwh/d would have been donated using Thornton Curtis compared to actual. 91,000,000kWh/day at 3:1 conates 30,333,333 to Drax.</t>
  </si>
  <si>
    <t>(34,619,715)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</si>
</sst>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quotePrefix="1"/>
    <xf numFmtId="0" fontId="5" fillId="0" borderId="0" xfId="0" applyFont="1"/>
    <xf numFmtId="3" fontId="0" fillId="0" borderId="0" xfId="0" applyNumberFormat="1"/>
    <xf numFmtId="0" fontId="6" fillId="0" borderId="0" xfId="0" applyFont="1"/>
    <xf numFmtId="3" fontId="2" fillId="0" borderId="0" xfId="0" applyNumberFormat="1" applyFont="1"/>
    <xf numFmtId="14" fontId="0" fillId="0" borderId="0" xfId="0" applyNumberFormat="1"/>
    <xf numFmtId="3" fontId="4" fillId="0" borderId="0" xfId="0" applyNumberFormat="1" applyFont="1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3" fontId="0" fillId="3" borderId="1" xfId="0" applyNumberFormat="1" applyFill="1" applyBorder="1"/>
    <xf numFmtId="0" fontId="0" fillId="3" borderId="1" xfId="0" applyFill="1" applyBorder="1"/>
    <xf numFmtId="0" fontId="0" fillId="0" borderId="0" xfId="0" applyBorder="1"/>
    <xf numFmtId="3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8" fillId="0" borderId="1" xfId="0" applyNumberFormat="1" applyFont="1" applyBorder="1"/>
    <xf numFmtId="0" fontId="7" fillId="0" borderId="1" xfId="0" applyFont="1" applyBorder="1"/>
    <xf numFmtId="0" fontId="1" fillId="4" borderId="0" xfId="0" applyFont="1" applyFill="1"/>
    <xf numFmtId="3" fontId="1" fillId="4" borderId="0" xfId="0" applyNumberFormat="1" applyFont="1" applyFill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0" fillId="5" borderId="0" xfId="0" applyFill="1" applyBorder="1"/>
    <xf numFmtId="0" fontId="1" fillId="3" borderId="1" xfId="0" applyFont="1" applyFill="1" applyBorder="1"/>
    <xf numFmtId="0" fontId="2" fillId="5" borderId="1" xfId="0" applyFont="1" applyFill="1" applyBorder="1"/>
    <xf numFmtId="0" fontId="3" fillId="4" borderId="0" xfId="0" applyFont="1" applyFill="1"/>
    <xf numFmtId="3" fontId="1" fillId="4" borderId="0" xfId="0" applyNumberFormat="1" applyFont="1" applyFill="1" applyBorder="1"/>
    <xf numFmtId="0" fontId="0" fillId="5" borderId="0" xfId="0" applyFill="1"/>
    <xf numFmtId="3" fontId="0" fillId="5" borderId="0" xfId="0" applyNumberFormat="1" applyFill="1" applyBorder="1"/>
    <xf numFmtId="0" fontId="2" fillId="5" borderId="0" xfId="0" applyFont="1" applyFill="1" applyBorder="1"/>
    <xf numFmtId="3" fontId="0" fillId="0" borderId="1" xfId="0" quotePrefix="1" applyNumberFormat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0" fontId="0" fillId="5" borderId="0" xfId="0" applyFill="1" applyAlignment="1">
      <alignment wrapText="1"/>
    </xf>
    <xf numFmtId="3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0" fontId="0" fillId="0" borderId="3" xfId="0" applyBorder="1" applyAlignment="1">
      <alignment horizontal="center"/>
    </xf>
    <xf numFmtId="0" fontId="10" fillId="0" borderId="0" xfId="0" applyFont="1" applyAlignment="1">
      <alignment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0" fillId="5" borderId="1" xfId="0" applyFill="1" applyBorder="1"/>
    <xf numFmtId="0" fontId="1" fillId="4" borderId="7" xfId="0" applyFont="1" applyFill="1" applyBorder="1"/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3" fontId="1" fillId="4" borderId="1" xfId="0" applyNumberFormat="1" applyFont="1" applyFill="1" applyBorder="1"/>
    <xf numFmtId="0" fontId="11" fillId="0" borderId="0" xfId="0" quotePrefix="1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quotePrefix="1" applyFont="1"/>
    <xf numFmtId="0" fontId="12" fillId="0" borderId="0" xfId="0" applyFont="1" applyAlignment="1">
      <alignment wrapText="1"/>
    </xf>
    <xf numFmtId="0" fontId="12" fillId="0" borderId="0" xfId="0" applyFont="1"/>
    <xf numFmtId="0" fontId="0" fillId="0" borderId="0" xfId="0" applyBorder="1" applyAlignment="1">
      <alignment wrapText="1"/>
    </xf>
    <xf numFmtId="0" fontId="0" fillId="0" borderId="1" xfId="0" quotePrefix="1" applyBorder="1" applyAlignment="1">
      <alignment wrapText="1"/>
    </xf>
    <xf numFmtId="0" fontId="11" fillId="0" borderId="1" xfId="0" quotePrefix="1" applyFont="1" applyBorder="1" applyAlignment="1">
      <alignment wrapText="1"/>
    </xf>
    <xf numFmtId="0" fontId="11" fillId="0" borderId="1" xfId="0" applyFont="1" applyBorder="1"/>
    <xf numFmtId="0" fontId="0" fillId="0" borderId="0" xfId="0" quotePrefix="1" applyBorder="1" applyAlignment="1">
      <alignment wrapText="1"/>
    </xf>
    <xf numFmtId="0" fontId="11" fillId="0" borderId="0" xfId="0" quotePrefix="1" applyFont="1" applyBorder="1" applyAlignment="1">
      <alignment wrapText="1"/>
    </xf>
    <xf numFmtId="0" fontId="11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2" fillId="7" borderId="1" xfId="0" applyFont="1" applyFill="1" applyBorder="1" applyAlignment="1">
      <alignment wrapText="1"/>
    </xf>
    <xf numFmtId="0" fontId="2" fillId="2" borderId="10" xfId="0" applyFont="1" applyFill="1" applyBorder="1"/>
    <xf numFmtId="0" fontId="11" fillId="0" borderId="1" xfId="0" quotePrefix="1" applyFont="1" applyBorder="1"/>
    <xf numFmtId="0" fontId="2" fillId="2" borderId="1" xfId="0" applyFont="1" applyFill="1" applyBorder="1"/>
    <xf numFmtId="0" fontId="0" fillId="5" borderId="1" xfId="0" quotePrefix="1" applyFill="1" applyBorder="1"/>
    <xf numFmtId="0" fontId="0" fillId="5" borderId="1" xfId="0" applyFill="1" applyBorder="1" applyAlignment="1">
      <alignment wrapText="1"/>
    </xf>
    <xf numFmtId="0" fontId="11" fillId="5" borderId="1" xfId="0" quotePrefix="1" applyFont="1" applyFill="1" applyBorder="1" applyAlignment="1">
      <alignment wrapText="1"/>
    </xf>
    <xf numFmtId="0" fontId="11" fillId="5" borderId="1" xfId="0" quotePrefix="1" applyFont="1" applyFill="1" applyBorder="1"/>
    <xf numFmtId="0" fontId="0" fillId="0" borderId="1" xfId="0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wrapText="1"/>
    </xf>
    <xf numFmtId="0" fontId="9" fillId="4" borderId="8" xfId="0" applyFont="1" applyFill="1" applyBorder="1" applyAlignment="1">
      <alignment horizontal="center"/>
    </xf>
    <xf numFmtId="3" fontId="9" fillId="4" borderId="8" xfId="0" applyNumberFormat="1" applyFont="1" applyFill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0" fontId="13" fillId="4" borderId="5" xfId="0" applyFont="1" applyFill="1" applyBorder="1"/>
    <xf numFmtId="3" fontId="13" fillId="4" borderId="5" xfId="0" applyNumberFormat="1" applyFont="1" applyFill="1" applyBorder="1"/>
    <xf numFmtId="3" fontId="9" fillId="4" borderId="5" xfId="0" applyNumberFormat="1" applyFont="1" applyFill="1" applyBorder="1"/>
    <xf numFmtId="3" fontId="9" fillId="4" borderId="6" xfId="0" applyNumberFormat="1" applyFont="1" applyFill="1" applyBorder="1"/>
    <xf numFmtId="0" fontId="14" fillId="0" borderId="0" xfId="0" applyFont="1"/>
    <xf numFmtId="3" fontId="2" fillId="0" borderId="1" xfId="0" applyNumberFormat="1" applyFont="1" applyBorder="1"/>
    <xf numFmtId="3" fontId="15" fillId="0" borderId="1" xfId="0" applyNumberFormat="1" applyFont="1" applyBorder="1"/>
    <xf numFmtId="0" fontId="2" fillId="0" borderId="1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/>
    <xf numFmtId="0" fontId="2" fillId="6" borderId="1" xfId="0" applyFont="1" applyFill="1" applyBorder="1" applyAlignment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ankiewicz, Anna" id="{FC181EC7-1DE5-41E2-982A-52DF6ABB9937}" userId="S::anna.stankiewicz@uk.nationalgrid.com::ea32881a-06b3-4e1d-a33d-6142d12144b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4" dT="2020-11-03T08:17:44.60" personId="{FC181EC7-1DE5-41E2-982A-52DF6ABB9937}" id="{D43CAF5A-7D0F-4722-BAB4-EF53B635210A}">
    <text>all remianing unsold at Barking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1"/>
  <sheetViews>
    <sheetView tabSelected="1" topLeftCell="A34" zoomScale="90" zoomScaleNormal="90" workbookViewId="0">
      <selection activeCell="H70" sqref="H70"/>
    </sheetView>
  </sheetViews>
  <sheetFormatPr defaultColWidth="9.140625" defaultRowHeight="15" x14ac:dyDescent="0.25"/>
  <cols>
    <col min="1" max="1" width="13.5703125" customWidth="1"/>
    <col min="2" max="2" width="19.5703125" customWidth="1"/>
    <col min="3" max="3" width="14.5703125" style="6" customWidth="1"/>
    <col min="4" max="4" width="16.5703125" style="6" customWidth="1"/>
    <col min="5" max="5" width="19.140625" style="6" customWidth="1"/>
    <col min="6" max="6" width="11.85546875" customWidth="1"/>
    <col min="7" max="7" width="4.85546875" customWidth="1"/>
    <col min="8" max="8" width="15.7109375" style="6" customWidth="1"/>
    <col min="9" max="9" width="14.5703125" customWidth="1"/>
    <col min="10" max="10" width="15" customWidth="1"/>
    <col min="11" max="11" width="33.140625" style="3" customWidth="1"/>
    <col min="12" max="12" width="77" style="3" customWidth="1"/>
    <col min="13" max="13" width="4.42578125" customWidth="1"/>
    <col min="14" max="14" width="35" customWidth="1"/>
    <col min="16" max="16" width="9.140625" customWidth="1"/>
  </cols>
  <sheetData>
    <row r="1" spans="1:13" ht="18.75" x14ac:dyDescent="0.3">
      <c r="A1" s="1" t="s">
        <v>0</v>
      </c>
    </row>
    <row r="3" spans="1:13" x14ac:dyDescent="0.25">
      <c r="A3" s="110" t="s">
        <v>1</v>
      </c>
      <c r="B3" s="110"/>
      <c r="C3" s="110"/>
      <c r="D3" s="110"/>
      <c r="E3" s="110"/>
      <c r="F3" s="110"/>
      <c r="L3" s="78" t="s">
        <v>2</v>
      </c>
    </row>
    <row r="4" spans="1:13" ht="36.950000000000003" customHeight="1" x14ac:dyDescent="0.25">
      <c r="A4" s="111" t="s">
        <v>3</v>
      </c>
      <c r="B4" s="111"/>
      <c r="C4" s="111"/>
      <c r="D4" s="111"/>
      <c r="E4" s="111"/>
      <c r="F4" s="111"/>
      <c r="L4" s="56" t="s">
        <v>4</v>
      </c>
    </row>
    <row r="5" spans="1:13" ht="29.45" customHeight="1" x14ac:dyDescent="0.25">
      <c r="A5" s="111" t="s">
        <v>5</v>
      </c>
      <c r="B5" s="111"/>
      <c r="C5" s="111"/>
      <c r="D5" s="111"/>
      <c r="E5" s="111"/>
      <c r="F5" s="111"/>
      <c r="L5" s="11" t="s">
        <v>6</v>
      </c>
    </row>
    <row r="6" spans="1:13" ht="41.1" customHeight="1" x14ac:dyDescent="0.25">
      <c r="A6" s="111" t="s">
        <v>7</v>
      </c>
      <c r="B6" s="111"/>
      <c r="C6" s="111"/>
      <c r="D6" s="111"/>
      <c r="E6" s="111"/>
      <c r="F6" s="111"/>
      <c r="L6" s="57" t="s">
        <v>8</v>
      </c>
    </row>
    <row r="7" spans="1:13" x14ac:dyDescent="0.25">
      <c r="A7" s="108" t="s">
        <v>9</v>
      </c>
      <c r="B7" s="108"/>
      <c r="C7" s="108"/>
      <c r="D7" s="108"/>
      <c r="E7" s="108"/>
      <c r="F7" s="108"/>
      <c r="L7" s="57" t="s">
        <v>10</v>
      </c>
    </row>
    <row r="8" spans="1:13" x14ac:dyDescent="0.25">
      <c r="A8" s="109"/>
      <c r="B8" s="109"/>
      <c r="C8" s="109"/>
      <c r="D8" s="109"/>
      <c r="E8" s="109"/>
      <c r="F8" s="109"/>
      <c r="L8" s="57" t="s">
        <v>11</v>
      </c>
    </row>
    <row r="9" spans="1:13" x14ac:dyDescent="0.25">
      <c r="L9" s="57" t="s">
        <v>12</v>
      </c>
    </row>
    <row r="10" spans="1:13" x14ac:dyDescent="0.25">
      <c r="M10" s="69"/>
    </row>
    <row r="11" spans="1:13" ht="21" x14ac:dyDescent="0.35">
      <c r="A11" s="5" t="s">
        <v>13</v>
      </c>
      <c r="M11" s="69"/>
    </row>
    <row r="12" spans="1:13" ht="18.75" x14ac:dyDescent="0.3">
      <c r="A12" s="7" t="s">
        <v>14</v>
      </c>
      <c r="M12" s="76"/>
    </row>
    <row r="13" spans="1:13" ht="50.1" customHeight="1" x14ac:dyDescent="0.25">
      <c r="B13" s="13" t="s">
        <v>15</v>
      </c>
      <c r="C13" s="87" t="s">
        <v>16</v>
      </c>
      <c r="D13" s="46" t="s">
        <v>17</v>
      </c>
      <c r="E13" s="46" t="s">
        <v>18</v>
      </c>
      <c r="F13" s="47" t="s">
        <v>19</v>
      </c>
      <c r="G13" s="45"/>
      <c r="H13" s="88" t="s">
        <v>20</v>
      </c>
      <c r="I13" s="13" t="s">
        <v>21</v>
      </c>
      <c r="J13" s="14" t="s">
        <v>19</v>
      </c>
      <c r="K13" s="65" t="s">
        <v>22</v>
      </c>
      <c r="L13" s="79" t="s">
        <v>23</v>
      </c>
      <c r="M13" s="77"/>
    </row>
    <row r="14" spans="1:13" ht="30" x14ac:dyDescent="0.25">
      <c r="A14" s="9">
        <v>43245</v>
      </c>
      <c r="B14" s="58" t="s">
        <v>12</v>
      </c>
      <c r="C14" s="12">
        <v>17301946</v>
      </c>
      <c r="D14" s="12">
        <v>17300000</v>
      </c>
      <c r="E14" s="12" t="s">
        <v>24</v>
      </c>
      <c r="F14" s="11" t="s">
        <v>25</v>
      </c>
      <c r="G14" s="11"/>
      <c r="H14" s="12">
        <v>19060000</v>
      </c>
      <c r="I14" s="11" t="s">
        <v>26</v>
      </c>
      <c r="J14" s="11" t="s">
        <v>27</v>
      </c>
      <c r="K14" s="65" t="s">
        <v>28</v>
      </c>
      <c r="L14" s="70" t="s">
        <v>29</v>
      </c>
      <c r="M14" s="73"/>
    </row>
    <row r="15" spans="1:13" ht="45.95" customHeight="1" x14ac:dyDescent="0.25">
      <c r="A15" s="9">
        <v>43920</v>
      </c>
      <c r="B15" s="11" t="s">
        <v>30</v>
      </c>
      <c r="C15" s="12">
        <v>5981040</v>
      </c>
      <c r="D15" s="12">
        <v>2763893</v>
      </c>
      <c r="E15" s="12" t="s">
        <v>31</v>
      </c>
      <c r="F15" s="11" t="s">
        <v>32</v>
      </c>
      <c r="G15" s="11"/>
      <c r="H15" s="12">
        <v>7780000</v>
      </c>
      <c r="I15" s="11" t="s">
        <v>26</v>
      </c>
      <c r="J15" s="11" t="s">
        <v>33</v>
      </c>
      <c r="K15" s="65" t="s">
        <v>34</v>
      </c>
      <c r="L15" s="86" t="s">
        <v>35</v>
      </c>
      <c r="M15" s="69"/>
    </row>
    <row r="16" spans="1:13" ht="30" x14ac:dyDescent="0.25">
      <c r="B16" s="11"/>
      <c r="C16" s="12"/>
      <c r="D16" s="12">
        <v>4160000</v>
      </c>
      <c r="E16" s="15" t="s">
        <v>36</v>
      </c>
      <c r="F16" s="11" t="s">
        <v>37</v>
      </c>
      <c r="G16" s="11"/>
      <c r="H16" s="12"/>
      <c r="I16" s="11"/>
      <c r="J16" s="11" t="s">
        <v>38</v>
      </c>
      <c r="L16" s="71" t="s">
        <v>39</v>
      </c>
      <c r="M16" s="74"/>
    </row>
    <row r="17" spans="1:13" x14ac:dyDescent="0.25">
      <c r="B17" s="17" t="s">
        <v>40</v>
      </c>
      <c r="C17" s="18">
        <f>C14+C15</f>
        <v>23282986</v>
      </c>
      <c r="D17" s="18">
        <f>SUM(D14:D16)</f>
        <v>24223893</v>
      </c>
      <c r="E17" s="19"/>
      <c r="F17" s="20"/>
      <c r="G17" s="20"/>
      <c r="H17" s="18">
        <f>SUM(H14:H15)</f>
        <v>26840000</v>
      </c>
      <c r="I17" s="20"/>
      <c r="J17" s="18">
        <f>H17-D17</f>
        <v>2616107</v>
      </c>
      <c r="L17" s="72" t="s">
        <v>41</v>
      </c>
      <c r="M17" s="75"/>
    </row>
    <row r="18" spans="1:13" x14ac:dyDescent="0.25">
      <c r="E18" s="6" t="s">
        <v>42</v>
      </c>
      <c r="H18" s="6">
        <f>58590000-H17</f>
        <v>31750000</v>
      </c>
      <c r="I18" t="s">
        <v>26</v>
      </c>
    </row>
    <row r="19" spans="1:13" ht="18.75" x14ac:dyDescent="0.3">
      <c r="A19" s="7" t="s">
        <v>43</v>
      </c>
    </row>
    <row r="20" spans="1:13" ht="45" x14ac:dyDescent="0.25">
      <c r="A20" s="9">
        <v>43411</v>
      </c>
      <c r="B20" s="13" t="s">
        <v>15</v>
      </c>
      <c r="C20" s="87" t="s">
        <v>16</v>
      </c>
      <c r="D20" s="46" t="s">
        <v>17</v>
      </c>
      <c r="E20" s="46" t="s">
        <v>18</v>
      </c>
      <c r="F20" s="47" t="s">
        <v>19</v>
      </c>
      <c r="G20" s="45"/>
      <c r="H20" s="88" t="s">
        <v>20</v>
      </c>
      <c r="I20" s="13" t="s">
        <v>21</v>
      </c>
      <c r="J20" s="14" t="s">
        <v>19</v>
      </c>
    </row>
    <row r="21" spans="1:13" ht="30" x14ac:dyDescent="0.25">
      <c r="B21" s="11" t="s">
        <v>8</v>
      </c>
      <c r="C21" s="12">
        <v>7310160</v>
      </c>
      <c r="D21" s="12">
        <v>3237148</v>
      </c>
      <c r="E21" s="15" t="s">
        <v>44</v>
      </c>
      <c r="F21" s="11" t="s">
        <v>45</v>
      </c>
      <c r="G21" s="11"/>
      <c r="H21" s="12">
        <v>8099657.2800000003</v>
      </c>
      <c r="I21" s="15" t="s">
        <v>46</v>
      </c>
      <c r="J21" s="11" t="s">
        <v>47</v>
      </c>
    </row>
    <row r="22" spans="1:13" x14ac:dyDescent="0.25">
      <c r="B22" s="11"/>
      <c r="C22" s="12"/>
      <c r="D22" s="12">
        <v>4860000</v>
      </c>
      <c r="E22" s="12" t="s">
        <v>46</v>
      </c>
      <c r="F22" s="11" t="s">
        <v>48</v>
      </c>
      <c r="G22" s="11"/>
      <c r="H22" s="12"/>
      <c r="I22" s="11"/>
      <c r="J22" s="11" t="s">
        <v>38</v>
      </c>
    </row>
    <row r="23" spans="1:13" x14ac:dyDescent="0.25">
      <c r="B23" s="17" t="s">
        <v>49</v>
      </c>
      <c r="C23" s="18">
        <f>C21</f>
        <v>7310160</v>
      </c>
      <c r="D23" s="18">
        <f>SUM(D21:D22)</f>
        <v>8097148</v>
      </c>
      <c r="E23" s="18"/>
      <c r="F23" s="17"/>
      <c r="G23" s="17"/>
      <c r="H23" s="18">
        <f>H21</f>
        <v>8099657.2800000003</v>
      </c>
      <c r="I23" s="17"/>
      <c r="J23" s="18">
        <f>H23-D23</f>
        <v>2509.2800000002608</v>
      </c>
    </row>
    <row r="25" spans="1:13" ht="30" x14ac:dyDescent="0.25">
      <c r="B25" s="86" t="s">
        <v>6</v>
      </c>
      <c r="C25" s="15">
        <v>2201700</v>
      </c>
      <c r="D25" s="15">
        <v>250000</v>
      </c>
      <c r="E25" s="15" t="s">
        <v>50</v>
      </c>
      <c r="F25" s="86" t="s">
        <v>51</v>
      </c>
      <c r="G25" s="86"/>
      <c r="H25" s="15">
        <v>2050000</v>
      </c>
      <c r="I25" s="86" t="s">
        <v>46</v>
      </c>
      <c r="J25" s="86" t="s">
        <v>52</v>
      </c>
    </row>
    <row r="26" spans="1:13" x14ac:dyDescent="0.25">
      <c r="B26" s="86"/>
      <c r="C26" s="15"/>
      <c r="D26" s="15">
        <v>1800000</v>
      </c>
      <c r="E26" s="15" t="s">
        <v>53</v>
      </c>
      <c r="F26" s="86" t="s">
        <v>51</v>
      </c>
      <c r="G26" s="86"/>
      <c r="H26" s="15"/>
      <c r="I26" s="86"/>
      <c r="J26" s="11" t="s">
        <v>38</v>
      </c>
    </row>
    <row r="27" spans="1:13" x14ac:dyDescent="0.25">
      <c r="B27" s="17" t="s">
        <v>49</v>
      </c>
      <c r="C27" s="18">
        <f>C25</f>
        <v>2201700</v>
      </c>
      <c r="D27" s="22">
        <f>SUM(D25:D26)</f>
        <v>2050000</v>
      </c>
      <c r="E27" s="22"/>
      <c r="F27" s="23"/>
      <c r="G27" s="23"/>
      <c r="H27" s="22">
        <f>H25</f>
        <v>2050000</v>
      </c>
      <c r="I27" s="23"/>
      <c r="J27" s="17">
        <v>0</v>
      </c>
    </row>
    <row r="28" spans="1:13" x14ac:dyDescent="0.25">
      <c r="B28" s="21"/>
      <c r="C28" s="16"/>
      <c r="D28" s="24"/>
      <c r="E28" s="24"/>
      <c r="F28" s="25"/>
      <c r="G28" s="25"/>
      <c r="H28" s="24"/>
      <c r="I28" s="25"/>
      <c r="J28" s="26"/>
    </row>
    <row r="29" spans="1:13" ht="30" x14ac:dyDescent="0.25">
      <c r="B29" s="27" t="s">
        <v>54</v>
      </c>
      <c r="C29" s="28">
        <f>C23+C27</f>
        <v>9511860</v>
      </c>
      <c r="D29" s="29">
        <f>D23+D27</f>
        <v>10147148</v>
      </c>
      <c r="E29" s="28"/>
      <c r="F29" s="30"/>
      <c r="G29" s="30"/>
      <c r="H29" s="29">
        <f>H23+H27</f>
        <v>10149657.280000001</v>
      </c>
      <c r="I29" s="30"/>
      <c r="J29" s="29">
        <f>H29-D29</f>
        <v>2509.2800000011921</v>
      </c>
    </row>
    <row r="30" spans="1:13" x14ac:dyDescent="0.25">
      <c r="E30" s="6" t="s">
        <v>42</v>
      </c>
      <c r="H30" s="6">
        <f>114849995-H29</f>
        <v>104700337.72</v>
      </c>
      <c r="I30" t="s">
        <v>46</v>
      </c>
    </row>
    <row r="31" spans="1:13" ht="30" x14ac:dyDescent="0.25">
      <c r="B31" s="13" t="s">
        <v>15</v>
      </c>
      <c r="C31" s="87" t="s">
        <v>16</v>
      </c>
      <c r="D31" s="46" t="s">
        <v>17</v>
      </c>
      <c r="E31" s="34"/>
      <c r="F31" s="33"/>
      <c r="G31" s="33"/>
      <c r="H31" s="89" t="s">
        <v>55</v>
      </c>
      <c r="I31" s="90"/>
      <c r="J31" s="91" t="s">
        <v>56</v>
      </c>
    </row>
    <row r="32" spans="1:13" s="68" customFormat="1" ht="37.5" x14ac:dyDescent="0.3">
      <c r="A32" s="92" t="s">
        <v>57</v>
      </c>
      <c r="B32" s="93" t="s">
        <v>58</v>
      </c>
      <c r="C32" s="94">
        <f>C14+C15+C21+C25</f>
        <v>32794846</v>
      </c>
      <c r="D32" s="94">
        <f>D17+D23+D27</f>
        <v>34371041</v>
      </c>
      <c r="E32" s="94"/>
      <c r="F32" s="93"/>
      <c r="G32" s="93"/>
      <c r="H32" s="94">
        <f>H17+H23+H27</f>
        <v>36989657.280000001</v>
      </c>
      <c r="I32" s="93"/>
      <c r="J32" s="95">
        <f>J17+J23</f>
        <v>2618616.2800000003</v>
      </c>
      <c r="K32" s="67"/>
      <c r="L32" s="67"/>
    </row>
    <row r="33" spans="1:13" ht="18.75" x14ac:dyDescent="0.3">
      <c r="D33" s="10"/>
      <c r="H33" s="10"/>
    </row>
    <row r="35" spans="1:13" ht="21" x14ac:dyDescent="0.35">
      <c r="A35" s="5" t="s">
        <v>59</v>
      </c>
    </row>
    <row r="36" spans="1:13" ht="18.75" x14ac:dyDescent="0.3">
      <c r="A36" s="7" t="s">
        <v>14</v>
      </c>
    </row>
    <row r="37" spans="1:13" ht="45" x14ac:dyDescent="0.25">
      <c r="B37" s="13" t="s">
        <v>15</v>
      </c>
      <c r="C37" s="87" t="s">
        <v>16</v>
      </c>
      <c r="D37" s="46" t="s">
        <v>17</v>
      </c>
      <c r="E37" s="46" t="s">
        <v>18</v>
      </c>
      <c r="F37" s="47" t="s">
        <v>19</v>
      </c>
      <c r="G37" s="45"/>
      <c r="H37" s="88" t="s">
        <v>20</v>
      </c>
      <c r="I37" s="13" t="s">
        <v>21</v>
      </c>
      <c r="J37" s="14" t="s">
        <v>19</v>
      </c>
      <c r="L37" s="81" t="s">
        <v>60</v>
      </c>
      <c r="M37" s="2"/>
    </row>
    <row r="38" spans="1:13" ht="30" x14ac:dyDescent="0.25">
      <c r="A38" s="9">
        <v>43245</v>
      </c>
      <c r="B38" s="58" t="s">
        <v>12</v>
      </c>
      <c r="C38" s="12">
        <v>17301946</v>
      </c>
      <c r="D38" s="12">
        <v>17300000</v>
      </c>
      <c r="E38" s="12" t="s">
        <v>24</v>
      </c>
      <c r="F38" s="11" t="s">
        <v>25</v>
      </c>
      <c r="G38" s="11"/>
      <c r="H38" s="12">
        <v>19060000</v>
      </c>
      <c r="I38" s="11" t="s">
        <v>26</v>
      </c>
      <c r="J38" s="11" t="s">
        <v>27</v>
      </c>
      <c r="K38" s="65" t="s">
        <v>28</v>
      </c>
      <c r="L38" s="82" t="s">
        <v>61</v>
      </c>
      <c r="M38" s="4"/>
    </row>
    <row r="39" spans="1:13" ht="46.5" customHeight="1" x14ac:dyDescent="0.25">
      <c r="A39" s="9"/>
      <c r="B39" s="11"/>
      <c r="C39" s="12"/>
      <c r="D39" s="12"/>
      <c r="E39" s="12"/>
      <c r="F39" s="11"/>
      <c r="G39" s="11"/>
      <c r="H39" s="12"/>
      <c r="I39" s="11"/>
      <c r="J39" s="11" t="s">
        <v>38</v>
      </c>
      <c r="L39" s="83" t="s">
        <v>62</v>
      </c>
      <c r="M39" s="3"/>
    </row>
    <row r="40" spans="1:13" ht="45" x14ac:dyDescent="0.25">
      <c r="A40" s="9"/>
      <c r="B40" s="17" t="s">
        <v>49</v>
      </c>
      <c r="C40" s="18">
        <f>C38</f>
        <v>17301946</v>
      </c>
      <c r="D40" s="18">
        <f>D38</f>
        <v>17300000</v>
      </c>
      <c r="E40" s="18"/>
      <c r="F40" s="17"/>
      <c r="G40" s="17"/>
      <c r="H40" s="18">
        <f>H38</f>
        <v>19060000</v>
      </c>
      <c r="I40" s="17"/>
      <c r="J40" s="18">
        <f>H40-D40</f>
        <v>1760000</v>
      </c>
      <c r="L40" s="84" t="s">
        <v>63</v>
      </c>
      <c r="M40" s="64"/>
    </row>
    <row r="41" spans="1:13" ht="45" x14ac:dyDescent="0.25">
      <c r="A41" s="9">
        <v>43245</v>
      </c>
      <c r="B41" s="58" t="s">
        <v>11</v>
      </c>
      <c r="C41" s="12">
        <v>1812621</v>
      </c>
      <c r="D41" s="12">
        <v>3004782</v>
      </c>
      <c r="E41" s="12" t="s">
        <v>64</v>
      </c>
      <c r="F41" s="11" t="s">
        <v>65</v>
      </c>
      <c r="G41" s="11"/>
      <c r="H41" s="12">
        <v>5440000</v>
      </c>
      <c r="I41" s="58" t="s">
        <v>26</v>
      </c>
      <c r="J41" s="11" t="s">
        <v>66</v>
      </c>
      <c r="K41" s="65" t="s">
        <v>67</v>
      </c>
      <c r="L41" s="85" t="s">
        <v>68</v>
      </c>
      <c r="M41" s="66"/>
    </row>
    <row r="42" spans="1:13" x14ac:dyDescent="0.25">
      <c r="A42" s="9"/>
      <c r="B42" s="11"/>
      <c r="C42" s="12"/>
      <c r="D42" s="12"/>
      <c r="E42" s="12"/>
      <c r="F42" s="11"/>
      <c r="G42" s="11"/>
      <c r="H42" s="12"/>
      <c r="I42" s="35"/>
      <c r="J42" s="11" t="s">
        <v>38</v>
      </c>
    </row>
    <row r="43" spans="1:13" x14ac:dyDescent="0.25">
      <c r="A43" s="9"/>
      <c r="B43" s="17" t="s">
        <v>49</v>
      </c>
      <c r="C43" s="18">
        <f>C41</f>
        <v>1812621</v>
      </c>
      <c r="D43" s="18">
        <f>D41</f>
        <v>3004782</v>
      </c>
      <c r="E43" s="18"/>
      <c r="F43" s="17"/>
      <c r="G43" s="17"/>
      <c r="H43" s="18">
        <f>H41</f>
        <v>5440000</v>
      </c>
      <c r="I43" s="37"/>
      <c r="J43" s="18">
        <f>H41-D41</f>
        <v>2435218</v>
      </c>
    </row>
    <row r="44" spans="1:13" ht="45" x14ac:dyDescent="0.25">
      <c r="A44" s="9">
        <v>43412</v>
      </c>
      <c r="B44" s="58" t="s">
        <v>69</v>
      </c>
      <c r="C44" s="12">
        <v>82000000</v>
      </c>
      <c r="D44" s="12">
        <v>4710000</v>
      </c>
      <c r="E44" s="11" t="s">
        <v>31</v>
      </c>
      <c r="F44" s="11" t="s">
        <v>79</v>
      </c>
      <c r="G44" s="11"/>
      <c r="H44" s="12">
        <v>34090000</v>
      </c>
      <c r="I44" s="58" t="s">
        <v>26</v>
      </c>
      <c r="J44" s="11" t="s">
        <v>66</v>
      </c>
      <c r="K44" s="65" t="s">
        <v>67</v>
      </c>
      <c r="L44" s="72" t="s">
        <v>107</v>
      </c>
    </row>
    <row r="45" spans="1:13" x14ac:dyDescent="0.25">
      <c r="B45" s="11"/>
      <c r="C45" s="12"/>
      <c r="D45" s="12">
        <v>1070148</v>
      </c>
      <c r="E45" s="11" t="s">
        <v>70</v>
      </c>
      <c r="F45" s="11" t="s">
        <v>71</v>
      </c>
      <c r="G45" s="11"/>
      <c r="H45" s="12">
        <v>1070148</v>
      </c>
      <c r="I45" s="11" t="s">
        <v>70</v>
      </c>
      <c r="J45" s="11" t="s">
        <v>71</v>
      </c>
      <c r="L45" s="65"/>
    </row>
    <row r="46" spans="1:13" x14ac:dyDescent="0.25">
      <c r="B46" s="11"/>
      <c r="C46" s="12"/>
      <c r="D46" s="12">
        <v>20480000</v>
      </c>
      <c r="E46" s="11" t="s">
        <v>72</v>
      </c>
      <c r="F46" s="11" t="s">
        <v>73</v>
      </c>
      <c r="G46" s="11"/>
      <c r="H46" s="12">
        <v>20480000</v>
      </c>
      <c r="I46" s="11" t="s">
        <v>72</v>
      </c>
      <c r="J46" s="11" t="s">
        <v>73</v>
      </c>
    </row>
    <row r="47" spans="1:13" x14ac:dyDescent="0.25">
      <c r="B47" s="11"/>
      <c r="C47" s="12"/>
      <c r="D47" s="12">
        <v>7826972</v>
      </c>
      <c r="E47" s="11" t="s">
        <v>24</v>
      </c>
      <c r="F47" s="11" t="s">
        <v>74</v>
      </c>
      <c r="G47" s="11"/>
      <c r="H47" s="12">
        <v>7826972</v>
      </c>
      <c r="I47" s="11" t="s">
        <v>24</v>
      </c>
      <c r="J47" s="11" t="s">
        <v>74</v>
      </c>
      <c r="K47" s="48"/>
      <c r="L47" s="48"/>
    </row>
    <row r="48" spans="1:13" x14ac:dyDescent="0.25">
      <c r="B48" s="11"/>
      <c r="C48" s="12"/>
      <c r="D48" s="12">
        <v>37509029</v>
      </c>
      <c r="E48" s="11" t="s">
        <v>75</v>
      </c>
      <c r="F48" s="11" t="s">
        <v>76</v>
      </c>
      <c r="G48" s="11"/>
      <c r="H48" s="12">
        <v>37509029</v>
      </c>
      <c r="I48" s="11" t="s">
        <v>75</v>
      </c>
      <c r="J48" s="11" t="s">
        <v>76</v>
      </c>
    </row>
    <row r="49" spans="1:10" x14ac:dyDescent="0.25">
      <c r="B49" s="11"/>
      <c r="C49" s="12"/>
      <c r="D49" s="12">
        <v>48496593</v>
      </c>
      <c r="E49" s="11" t="s">
        <v>77</v>
      </c>
      <c r="F49" s="11" t="s">
        <v>78</v>
      </c>
      <c r="G49" s="11"/>
      <c r="H49" s="12">
        <v>34750000</v>
      </c>
      <c r="I49" s="11" t="s">
        <v>77</v>
      </c>
      <c r="J49" s="11" t="s">
        <v>78</v>
      </c>
    </row>
    <row r="50" spans="1:10" x14ac:dyDescent="0.25">
      <c r="B50" s="11"/>
      <c r="C50" s="12"/>
    </row>
    <row r="51" spans="1:10" x14ac:dyDescent="0.25">
      <c r="B51" s="11"/>
      <c r="C51" s="12"/>
      <c r="D51" s="12"/>
      <c r="E51" s="11"/>
      <c r="F51" s="11"/>
      <c r="G51" s="11"/>
      <c r="H51" s="12"/>
      <c r="I51" s="35"/>
      <c r="J51" s="38" t="s">
        <v>38</v>
      </c>
    </row>
    <row r="52" spans="1:10" x14ac:dyDescent="0.25">
      <c r="B52" s="17" t="s">
        <v>49</v>
      </c>
      <c r="C52" s="18">
        <f>C44</f>
        <v>82000000</v>
      </c>
      <c r="D52" s="18">
        <f>D44+D45+D46+D47+D48+D49</f>
        <v>120092742</v>
      </c>
      <c r="E52" s="17"/>
      <c r="F52" s="17"/>
      <c r="G52" s="17"/>
      <c r="H52" s="18">
        <f>H44+H45+H46+H47+H48+H49</f>
        <v>135726149</v>
      </c>
      <c r="I52" s="17"/>
      <c r="J52" s="18">
        <f>H52-D52</f>
        <v>15633407</v>
      </c>
    </row>
    <row r="53" spans="1:10" x14ac:dyDescent="0.25">
      <c r="B53" s="21"/>
      <c r="C53" s="16"/>
      <c r="D53" s="16"/>
      <c r="E53" s="21"/>
      <c r="F53" s="21"/>
      <c r="G53" s="21"/>
      <c r="H53" s="16"/>
      <c r="I53" s="36"/>
      <c r="J53" s="16"/>
    </row>
    <row r="54" spans="1:10" x14ac:dyDescent="0.25">
      <c r="B54" s="39" t="s">
        <v>80</v>
      </c>
      <c r="C54" s="32">
        <f>C40+C43+C52</f>
        <v>101114567</v>
      </c>
      <c r="D54" s="40">
        <f>D40+D43+D52</f>
        <v>140397524</v>
      </c>
      <c r="E54" s="32"/>
      <c r="F54" s="31"/>
      <c r="G54" s="31"/>
      <c r="H54" s="40">
        <f>H40+H43+H52</f>
        <v>160226149</v>
      </c>
      <c r="I54" s="31"/>
      <c r="J54" s="32">
        <f>H54-D54</f>
        <v>19828625</v>
      </c>
    </row>
    <row r="55" spans="1:10" x14ac:dyDescent="0.25">
      <c r="C55"/>
      <c r="D55" s="8"/>
      <c r="E55" s="6" t="s">
        <v>42</v>
      </c>
      <c r="H55" s="8">
        <v>0</v>
      </c>
      <c r="I55" t="s">
        <v>26</v>
      </c>
    </row>
    <row r="56" spans="1:10" ht="18.75" x14ac:dyDescent="0.3">
      <c r="A56" s="7" t="s">
        <v>43</v>
      </c>
    </row>
    <row r="57" spans="1:10" ht="45" x14ac:dyDescent="0.25">
      <c r="A57" s="9">
        <v>43411</v>
      </c>
      <c r="B57" s="13" t="s">
        <v>15</v>
      </c>
      <c r="C57" s="87" t="s">
        <v>16</v>
      </c>
      <c r="D57" s="46" t="s">
        <v>17</v>
      </c>
      <c r="E57" s="46" t="s">
        <v>18</v>
      </c>
      <c r="F57" s="47" t="s">
        <v>19</v>
      </c>
      <c r="G57" s="45"/>
      <c r="H57" s="88" t="s">
        <v>20</v>
      </c>
      <c r="I57" s="13" t="s">
        <v>21</v>
      </c>
      <c r="J57" s="14" t="s">
        <v>19</v>
      </c>
    </row>
    <row r="58" spans="1:10" x14ac:dyDescent="0.25">
      <c r="B58" s="11" t="s">
        <v>8</v>
      </c>
      <c r="C58" s="12">
        <v>7310160</v>
      </c>
      <c r="D58" s="12">
        <v>3237148</v>
      </c>
      <c r="E58" s="12" t="s">
        <v>44</v>
      </c>
      <c r="F58" s="11" t="s">
        <v>45</v>
      </c>
      <c r="G58" s="11"/>
      <c r="H58" s="12">
        <v>8099657.2800000003</v>
      </c>
      <c r="I58" s="12" t="s">
        <v>46</v>
      </c>
      <c r="J58" s="11" t="s">
        <v>47</v>
      </c>
    </row>
    <row r="59" spans="1:10" x14ac:dyDescent="0.25">
      <c r="B59" s="11"/>
      <c r="C59" s="12"/>
      <c r="D59" s="12">
        <v>4860000</v>
      </c>
      <c r="E59" s="12" t="s">
        <v>46</v>
      </c>
      <c r="F59" s="11" t="s">
        <v>48</v>
      </c>
      <c r="G59" s="11"/>
      <c r="H59" s="12"/>
      <c r="I59" s="11"/>
      <c r="J59" s="11" t="s">
        <v>38</v>
      </c>
    </row>
    <row r="60" spans="1:10" x14ac:dyDescent="0.25">
      <c r="B60" s="17" t="s">
        <v>49</v>
      </c>
      <c r="C60" s="19">
        <f>C58</f>
        <v>7310160</v>
      </c>
      <c r="D60" s="19">
        <f>SUM(D58:D59)</f>
        <v>8097148</v>
      </c>
      <c r="E60" s="19"/>
      <c r="F60" s="20"/>
      <c r="G60" s="20"/>
      <c r="H60" s="19">
        <f>H58</f>
        <v>8099657.2800000003</v>
      </c>
      <c r="I60" s="20"/>
      <c r="J60" s="19">
        <f>H60-D60</f>
        <v>2509.2800000002608</v>
      </c>
    </row>
    <row r="62" spans="1:10" x14ac:dyDescent="0.25">
      <c r="A62" s="9">
        <v>43763</v>
      </c>
      <c r="B62" s="11" t="s">
        <v>6</v>
      </c>
      <c r="C62" s="12">
        <v>2201700</v>
      </c>
      <c r="D62" s="12">
        <v>250000</v>
      </c>
      <c r="E62" s="12" t="s">
        <v>50</v>
      </c>
      <c r="F62" s="11" t="s">
        <v>51</v>
      </c>
      <c r="G62" s="11"/>
      <c r="H62" s="12">
        <v>2050000</v>
      </c>
      <c r="I62" s="11" t="s">
        <v>46</v>
      </c>
      <c r="J62" s="11" t="s">
        <v>52</v>
      </c>
    </row>
    <row r="63" spans="1:10" x14ac:dyDescent="0.25">
      <c r="B63" s="11"/>
      <c r="C63" s="12"/>
      <c r="D63" s="12">
        <v>1800000</v>
      </c>
      <c r="E63" s="12" t="s">
        <v>53</v>
      </c>
      <c r="F63" s="11" t="s">
        <v>51</v>
      </c>
      <c r="G63" s="11"/>
      <c r="H63" s="12"/>
      <c r="I63" s="11"/>
      <c r="J63" s="11" t="s">
        <v>38</v>
      </c>
    </row>
    <row r="64" spans="1:10" x14ac:dyDescent="0.25">
      <c r="B64" s="20" t="s">
        <v>49</v>
      </c>
      <c r="C64" s="19">
        <f>C62</f>
        <v>2201700</v>
      </c>
      <c r="D64" s="19">
        <f>SUM(D62:D63)</f>
        <v>2050000</v>
      </c>
      <c r="E64" s="19"/>
      <c r="F64" s="20"/>
      <c r="G64" s="20"/>
      <c r="H64" s="19">
        <f>H62</f>
        <v>2050000</v>
      </c>
      <c r="I64" s="20"/>
      <c r="J64" s="17">
        <v>0</v>
      </c>
    </row>
    <row r="65" spans="1:13" s="41" customFormat="1" x14ac:dyDescent="0.25">
      <c r="B65" s="36"/>
      <c r="C65" s="42"/>
      <c r="D65" s="42"/>
      <c r="E65" s="42"/>
      <c r="F65" s="36"/>
      <c r="G65" s="36"/>
      <c r="H65" s="42"/>
      <c r="I65" s="36"/>
      <c r="J65" s="43"/>
      <c r="K65" s="49"/>
      <c r="L65" s="49"/>
    </row>
    <row r="66" spans="1:13" x14ac:dyDescent="0.25">
      <c r="B66" s="31" t="s">
        <v>81</v>
      </c>
      <c r="C66" s="32">
        <f>C58+C62</f>
        <v>9511860</v>
      </c>
      <c r="D66" s="40">
        <f>D60+D64</f>
        <v>10147148</v>
      </c>
      <c r="E66" s="32"/>
      <c r="F66" s="31"/>
      <c r="G66" s="31"/>
      <c r="H66" s="40">
        <f>H60+H64</f>
        <v>10149657.280000001</v>
      </c>
      <c r="I66" s="31"/>
      <c r="J66" s="32">
        <f>J60+J64</f>
        <v>2509.2800000002608</v>
      </c>
    </row>
    <row r="67" spans="1:13" x14ac:dyDescent="0.25">
      <c r="E67" s="6" t="s">
        <v>42</v>
      </c>
      <c r="H67" s="6">
        <f>H30</f>
        <v>104700337.72</v>
      </c>
      <c r="I67" t="s">
        <v>46</v>
      </c>
    </row>
    <row r="68" spans="1:13" ht="54.95" customHeight="1" x14ac:dyDescent="0.3">
      <c r="A68" s="7" t="s">
        <v>82</v>
      </c>
    </row>
    <row r="69" spans="1:13" ht="45" x14ac:dyDescent="0.25">
      <c r="A69" s="9">
        <v>43411</v>
      </c>
      <c r="B69" s="13" t="s">
        <v>15</v>
      </c>
      <c r="C69" s="87" t="s">
        <v>16</v>
      </c>
      <c r="D69" s="46" t="s">
        <v>17</v>
      </c>
      <c r="E69" s="46" t="s">
        <v>18</v>
      </c>
      <c r="F69" s="47" t="s">
        <v>19</v>
      </c>
      <c r="G69" s="45"/>
      <c r="H69" s="88" t="s">
        <v>20</v>
      </c>
      <c r="I69" s="13" t="s">
        <v>21</v>
      </c>
      <c r="J69" s="14" t="s">
        <v>19</v>
      </c>
      <c r="L69" s="86" t="s">
        <v>83</v>
      </c>
      <c r="M69" s="3"/>
    </row>
    <row r="70" spans="1:13" ht="26.1" customHeight="1" x14ac:dyDescent="0.25">
      <c r="B70" s="11" t="s">
        <v>10</v>
      </c>
      <c r="C70" s="12">
        <v>1846952</v>
      </c>
      <c r="D70" s="12">
        <v>1816952</v>
      </c>
      <c r="E70" s="11" t="s">
        <v>84</v>
      </c>
      <c r="F70" s="11" t="s">
        <v>85</v>
      </c>
      <c r="G70" s="11"/>
      <c r="H70" s="12">
        <v>91000000</v>
      </c>
      <c r="I70" s="58" t="s">
        <v>86</v>
      </c>
      <c r="J70" s="11" t="s">
        <v>66</v>
      </c>
      <c r="L70" s="71" t="s">
        <v>108</v>
      </c>
      <c r="M70" s="66"/>
    </row>
    <row r="71" spans="1:13" x14ac:dyDescent="0.25">
      <c r="B71" s="11"/>
      <c r="C71" s="12"/>
      <c r="D71" s="12">
        <v>44105</v>
      </c>
      <c r="E71" s="11" t="s">
        <v>6</v>
      </c>
      <c r="F71" s="11" t="s">
        <v>87</v>
      </c>
      <c r="G71" s="11"/>
      <c r="H71" s="12">
        <v>1816952</v>
      </c>
      <c r="I71" s="11" t="s">
        <v>84</v>
      </c>
      <c r="J71" s="11" t="s">
        <v>85</v>
      </c>
      <c r="L71" s="80" t="s">
        <v>88</v>
      </c>
      <c r="M71" s="66"/>
    </row>
    <row r="72" spans="1:13" x14ac:dyDescent="0.25">
      <c r="B72" s="11"/>
      <c r="C72" s="11"/>
      <c r="D72" s="11"/>
      <c r="E72" s="12"/>
      <c r="F72" s="11"/>
      <c r="G72" s="11"/>
      <c r="H72" s="12">
        <v>44105</v>
      </c>
      <c r="I72" s="11" t="s">
        <v>6</v>
      </c>
      <c r="J72" s="11" t="s">
        <v>87</v>
      </c>
    </row>
    <row r="73" spans="1:13" x14ac:dyDescent="0.25">
      <c r="B73" s="11" t="s">
        <v>89</v>
      </c>
      <c r="C73" s="44" t="s">
        <v>90</v>
      </c>
      <c r="D73" s="12" t="s">
        <v>91</v>
      </c>
      <c r="E73" s="12"/>
      <c r="F73" s="11"/>
      <c r="G73" s="11"/>
      <c r="H73" s="44" t="s">
        <v>109</v>
      </c>
      <c r="I73" s="12" t="s">
        <v>91</v>
      </c>
      <c r="J73" s="12"/>
      <c r="L73" s="100"/>
    </row>
    <row r="74" spans="1:13" x14ac:dyDescent="0.25">
      <c r="B74" s="17" t="s">
        <v>49</v>
      </c>
      <c r="C74" s="18">
        <f>C70</f>
        <v>1846952</v>
      </c>
      <c r="D74" s="18">
        <f>SUM(D70:D71)</f>
        <v>1861057</v>
      </c>
      <c r="E74" s="18"/>
      <c r="F74" s="17"/>
      <c r="G74" s="17"/>
      <c r="H74" s="18">
        <f>SUM(H70:H72)</f>
        <v>92861057</v>
      </c>
      <c r="I74" s="17"/>
      <c r="J74" s="18">
        <f>H74-D74</f>
        <v>91000000</v>
      </c>
    </row>
    <row r="75" spans="1:13" x14ac:dyDescent="0.25">
      <c r="E75" s="6" t="s">
        <v>42</v>
      </c>
      <c r="H75" s="6">
        <v>0</v>
      </c>
      <c r="I75" t="s">
        <v>86</v>
      </c>
    </row>
    <row r="76" spans="1:13" x14ac:dyDescent="0.25">
      <c r="J76" t="s">
        <v>93</v>
      </c>
    </row>
    <row r="77" spans="1:13" s="68" customFormat="1" ht="37.5" x14ac:dyDescent="0.3">
      <c r="A77" s="92" t="s">
        <v>94</v>
      </c>
      <c r="B77" s="96"/>
      <c r="C77" s="98">
        <f>C54+C66+C70</f>
        <v>112473379</v>
      </c>
      <c r="D77" s="98">
        <f>D54+D66+D74</f>
        <v>152405729</v>
      </c>
      <c r="E77" s="97"/>
      <c r="F77" s="96"/>
      <c r="G77" s="96"/>
      <c r="H77" s="98">
        <f>H54+H66+H74</f>
        <v>263236863.28</v>
      </c>
      <c r="I77" s="96"/>
      <c r="J77" s="99">
        <f>H77-D77</f>
        <v>110831134.28</v>
      </c>
      <c r="K77" s="67"/>
      <c r="L77" s="67"/>
    </row>
    <row r="79" spans="1:13" x14ac:dyDescent="0.25">
      <c r="C79" s="6">
        <f>C70+64953048</f>
        <v>66800000</v>
      </c>
    </row>
    <row r="81" spans="1:1" x14ac:dyDescent="0.25">
      <c r="A81" s="4"/>
    </row>
  </sheetData>
  <mergeCells count="6">
    <mergeCell ref="A7:F7"/>
    <mergeCell ref="A8:F8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4294967293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3" zoomScale="110" zoomScaleNormal="110" workbookViewId="0">
      <selection activeCell="J25" sqref="J25"/>
    </sheetView>
  </sheetViews>
  <sheetFormatPr defaultRowHeight="15" x14ac:dyDescent="0.25"/>
  <cols>
    <col min="1" max="1" width="11.85546875" style="55" customWidth="1"/>
    <col min="3" max="3" width="14.140625" customWidth="1"/>
    <col min="4" max="4" width="13.5703125" customWidth="1"/>
    <col min="5" max="5" width="11.5703125" customWidth="1"/>
    <col min="6" max="6" width="2.28515625" customWidth="1"/>
    <col min="7" max="7" width="12.42578125" customWidth="1"/>
    <col min="8" max="8" width="10.85546875" customWidth="1"/>
    <col min="9" max="9" width="16.140625" bestFit="1" customWidth="1"/>
  </cols>
  <sheetData>
    <row r="2" spans="1:8" x14ac:dyDescent="0.25">
      <c r="B2" s="2" t="s">
        <v>95</v>
      </c>
    </row>
    <row r="3" spans="1:8" ht="45.6" customHeight="1" x14ac:dyDescent="0.25">
      <c r="B3" s="59" t="s">
        <v>96</v>
      </c>
      <c r="C3" s="60" t="s">
        <v>97</v>
      </c>
      <c r="D3" s="60" t="s">
        <v>98</v>
      </c>
      <c r="E3" s="61" t="s">
        <v>19</v>
      </c>
      <c r="F3" s="58"/>
      <c r="G3" s="62" t="s">
        <v>55</v>
      </c>
      <c r="H3" s="61" t="s">
        <v>19</v>
      </c>
    </row>
    <row r="4" spans="1:8" x14ac:dyDescent="0.25">
      <c r="A4" s="55" t="s">
        <v>14</v>
      </c>
      <c r="B4" s="54" t="s">
        <v>99</v>
      </c>
      <c r="C4" s="53">
        <v>17301946</v>
      </c>
      <c r="D4" s="53">
        <v>17300000</v>
      </c>
      <c r="E4" s="52" t="s">
        <v>25</v>
      </c>
      <c r="G4" s="104">
        <v>19060000</v>
      </c>
      <c r="H4" s="105" t="s">
        <v>27</v>
      </c>
    </row>
    <row r="5" spans="1:8" x14ac:dyDescent="0.25">
      <c r="B5" s="51" t="s">
        <v>100</v>
      </c>
      <c r="C5" s="12">
        <v>5981040</v>
      </c>
      <c r="D5" s="12">
        <v>2763893</v>
      </c>
      <c r="E5" s="11" t="s">
        <v>32</v>
      </c>
      <c r="G5" s="101">
        <v>7780000</v>
      </c>
      <c r="H5" s="103" t="s">
        <v>33</v>
      </c>
    </row>
    <row r="6" spans="1:8" x14ac:dyDescent="0.25">
      <c r="B6" s="51"/>
      <c r="C6" s="12"/>
      <c r="D6" s="12">
        <v>4160000</v>
      </c>
      <c r="E6" s="11" t="s">
        <v>37</v>
      </c>
      <c r="G6" s="11"/>
      <c r="H6" s="11"/>
    </row>
    <row r="7" spans="1:8" ht="36.75" x14ac:dyDescent="0.25">
      <c r="A7" s="55" t="s">
        <v>43</v>
      </c>
      <c r="B7" s="51" t="s">
        <v>101</v>
      </c>
      <c r="C7" s="12">
        <v>7310160</v>
      </c>
      <c r="D7" s="12">
        <v>3237148</v>
      </c>
      <c r="E7" s="11" t="s">
        <v>45</v>
      </c>
      <c r="G7" s="101">
        <v>8099657.2800000003</v>
      </c>
      <c r="H7" s="103" t="s">
        <v>47</v>
      </c>
    </row>
    <row r="8" spans="1:8" x14ac:dyDescent="0.25">
      <c r="B8" s="51"/>
      <c r="C8" s="12"/>
      <c r="D8" s="12">
        <v>4860000</v>
      </c>
      <c r="E8" s="11" t="s">
        <v>48</v>
      </c>
      <c r="G8" s="103"/>
      <c r="H8" s="103"/>
    </row>
    <row r="9" spans="1:8" x14ac:dyDescent="0.25">
      <c r="B9" s="51" t="s">
        <v>102</v>
      </c>
      <c r="C9" s="15">
        <v>2201700</v>
      </c>
      <c r="D9" s="15">
        <v>250000</v>
      </c>
      <c r="E9" s="86" t="s">
        <v>51</v>
      </c>
      <c r="G9" s="106">
        <v>2050000</v>
      </c>
      <c r="H9" s="107" t="s">
        <v>52</v>
      </c>
    </row>
    <row r="10" spans="1:8" x14ac:dyDescent="0.25">
      <c r="B10" s="11"/>
      <c r="C10" s="11"/>
      <c r="D10" s="15">
        <v>1800000</v>
      </c>
      <c r="E10" s="86" t="s">
        <v>51</v>
      </c>
      <c r="G10" s="11"/>
      <c r="H10" s="11"/>
    </row>
    <row r="11" spans="1:8" ht="30" x14ac:dyDescent="0.25">
      <c r="B11" s="11"/>
      <c r="C11" s="11"/>
      <c r="D11" s="11"/>
      <c r="E11" s="11"/>
      <c r="F11" s="11"/>
      <c r="G11" s="11"/>
      <c r="H11" s="86" t="s">
        <v>103</v>
      </c>
    </row>
    <row r="12" spans="1:8" x14ac:dyDescent="0.25">
      <c r="B12" s="11" t="s">
        <v>49</v>
      </c>
      <c r="C12" s="12">
        <f>SUM(C4:C11)</f>
        <v>32794846</v>
      </c>
      <c r="D12" s="12">
        <f>SUM(D4:D11)</f>
        <v>34371041</v>
      </c>
      <c r="E12" s="11"/>
      <c r="F12" s="11"/>
      <c r="G12" s="12">
        <f>SUM(G4:G11)</f>
        <v>36989657.280000001</v>
      </c>
      <c r="H12" s="63">
        <f>G12-D12</f>
        <v>2618616.2800000012</v>
      </c>
    </row>
    <row r="14" spans="1:8" x14ac:dyDescent="0.25">
      <c r="B14" s="2" t="s">
        <v>104</v>
      </c>
    </row>
    <row r="15" spans="1:8" ht="45.6" customHeight="1" x14ac:dyDescent="0.25">
      <c r="B15" s="59" t="s">
        <v>96</v>
      </c>
      <c r="C15" s="60" t="s">
        <v>97</v>
      </c>
      <c r="D15" s="60" t="s">
        <v>98</v>
      </c>
      <c r="E15" s="61" t="s">
        <v>19</v>
      </c>
      <c r="F15" s="58"/>
      <c r="G15" s="62" t="s">
        <v>55</v>
      </c>
      <c r="H15" s="61" t="s">
        <v>19</v>
      </c>
    </row>
    <row r="16" spans="1:8" x14ac:dyDescent="0.25">
      <c r="A16" s="55" t="s">
        <v>14</v>
      </c>
      <c r="B16" s="51" t="s">
        <v>99</v>
      </c>
      <c r="C16" s="12">
        <v>17301946</v>
      </c>
      <c r="D16" s="12">
        <v>17300000</v>
      </c>
      <c r="E16" s="11" t="s">
        <v>25</v>
      </c>
      <c r="G16" s="101">
        <v>19060000</v>
      </c>
      <c r="H16" s="103" t="s">
        <v>27</v>
      </c>
    </row>
    <row r="17" spans="1:8" x14ac:dyDescent="0.25">
      <c r="B17" s="51" t="s">
        <v>100</v>
      </c>
      <c r="C17" s="12">
        <v>1812621</v>
      </c>
      <c r="D17" s="12">
        <v>3004782</v>
      </c>
      <c r="E17" s="11" t="s">
        <v>65</v>
      </c>
      <c r="G17" s="101">
        <v>5440000</v>
      </c>
      <c r="H17" s="103" t="s">
        <v>66</v>
      </c>
    </row>
    <row r="18" spans="1:8" x14ac:dyDescent="0.25">
      <c r="B18" s="51" t="s">
        <v>101</v>
      </c>
      <c r="C18" s="12">
        <v>82000000</v>
      </c>
      <c r="D18" s="12">
        <v>4710000</v>
      </c>
      <c r="E18" s="11" t="s">
        <v>79</v>
      </c>
      <c r="G18" s="101">
        <v>34090000</v>
      </c>
      <c r="H18" s="103" t="s">
        <v>66</v>
      </c>
    </row>
    <row r="19" spans="1:8" x14ac:dyDescent="0.25">
      <c r="B19" s="11"/>
      <c r="C19" s="11"/>
      <c r="D19" s="12">
        <v>1070148</v>
      </c>
      <c r="E19" s="11" t="s">
        <v>71</v>
      </c>
      <c r="G19" s="12">
        <v>1070148</v>
      </c>
      <c r="H19" s="11" t="s">
        <v>71</v>
      </c>
    </row>
    <row r="20" spans="1:8" x14ac:dyDescent="0.25">
      <c r="B20" s="51"/>
      <c r="C20" s="12"/>
      <c r="D20" s="12">
        <v>20480000</v>
      </c>
      <c r="E20" s="11" t="s">
        <v>73</v>
      </c>
      <c r="G20" s="12">
        <v>20480000</v>
      </c>
      <c r="H20" s="11" t="s">
        <v>73</v>
      </c>
    </row>
    <row r="21" spans="1:8" x14ac:dyDescent="0.25">
      <c r="B21" s="51"/>
      <c r="C21" s="12"/>
      <c r="D21" s="12">
        <v>7826972</v>
      </c>
      <c r="E21" s="11" t="s">
        <v>74</v>
      </c>
      <c r="G21" s="12">
        <v>7826972</v>
      </c>
      <c r="H21" s="11" t="s">
        <v>74</v>
      </c>
    </row>
    <row r="22" spans="1:8" x14ac:dyDescent="0.25">
      <c r="B22" s="51"/>
      <c r="C22" s="12"/>
      <c r="D22" s="12">
        <v>37509029</v>
      </c>
      <c r="E22" s="11" t="s">
        <v>76</v>
      </c>
      <c r="G22" s="12">
        <v>37509029</v>
      </c>
      <c r="H22" s="11" t="s">
        <v>76</v>
      </c>
    </row>
    <row r="23" spans="1:8" x14ac:dyDescent="0.25">
      <c r="B23" s="51"/>
      <c r="C23" s="12"/>
      <c r="D23" s="12">
        <v>48496593</v>
      </c>
      <c r="E23" s="11" t="s">
        <v>78</v>
      </c>
      <c r="G23" s="12">
        <v>34750000</v>
      </c>
      <c r="H23" s="11" t="s">
        <v>78</v>
      </c>
    </row>
    <row r="24" spans="1:8" ht="36.75" x14ac:dyDescent="0.25">
      <c r="A24" s="55" t="s">
        <v>43</v>
      </c>
      <c r="B24" s="51" t="s">
        <v>102</v>
      </c>
      <c r="C24" s="12">
        <v>7310160</v>
      </c>
      <c r="D24" s="12">
        <v>3237148</v>
      </c>
      <c r="E24" s="11" t="s">
        <v>45</v>
      </c>
      <c r="G24" s="102">
        <v>8099657.2800000003</v>
      </c>
      <c r="H24" s="103" t="s">
        <v>47</v>
      </c>
    </row>
    <row r="25" spans="1:8" x14ac:dyDescent="0.25">
      <c r="B25" s="11"/>
      <c r="C25" s="12"/>
      <c r="D25" s="12">
        <v>4860000</v>
      </c>
      <c r="E25" s="11" t="s">
        <v>48</v>
      </c>
      <c r="G25" s="11"/>
      <c r="H25" s="11"/>
    </row>
    <row r="26" spans="1:8" x14ac:dyDescent="0.25">
      <c r="B26" s="51" t="s">
        <v>105</v>
      </c>
      <c r="C26" s="12">
        <v>2201700</v>
      </c>
      <c r="D26" s="12">
        <v>250000</v>
      </c>
      <c r="E26" s="11" t="s">
        <v>51</v>
      </c>
      <c r="G26" s="101">
        <v>2050000</v>
      </c>
      <c r="H26" s="103" t="s">
        <v>52</v>
      </c>
    </row>
    <row r="27" spans="1:8" x14ac:dyDescent="0.25">
      <c r="B27" s="11"/>
      <c r="C27" s="12"/>
      <c r="D27" s="12">
        <v>1800000</v>
      </c>
      <c r="E27" s="11" t="s">
        <v>51</v>
      </c>
      <c r="G27" s="11"/>
      <c r="H27" s="11"/>
    </row>
    <row r="28" spans="1:8" ht="48.75" x14ac:dyDescent="0.25">
      <c r="A28" s="55" t="s">
        <v>82</v>
      </c>
      <c r="B28" s="51" t="s">
        <v>106</v>
      </c>
      <c r="C28" s="12">
        <v>1846952</v>
      </c>
      <c r="D28" s="12">
        <v>1816952</v>
      </c>
      <c r="E28" s="11" t="s">
        <v>85</v>
      </c>
      <c r="G28" s="101">
        <v>91000000</v>
      </c>
      <c r="H28" s="103" t="s">
        <v>66</v>
      </c>
    </row>
    <row r="29" spans="1:8" x14ac:dyDescent="0.25">
      <c r="B29" s="11"/>
      <c r="C29" s="12"/>
      <c r="D29" s="12">
        <v>44105</v>
      </c>
      <c r="E29" s="11" t="s">
        <v>87</v>
      </c>
      <c r="G29" s="12">
        <v>1816952</v>
      </c>
      <c r="H29" s="11" t="s">
        <v>85</v>
      </c>
    </row>
    <row r="30" spans="1:8" x14ac:dyDescent="0.25">
      <c r="B30" s="11"/>
      <c r="C30" s="11"/>
      <c r="D30" s="44"/>
      <c r="E30" s="11"/>
      <c r="G30" s="50">
        <v>44105</v>
      </c>
      <c r="H30" s="11" t="s">
        <v>87</v>
      </c>
    </row>
    <row r="31" spans="1:8" ht="45" x14ac:dyDescent="0.25">
      <c r="B31" s="11"/>
      <c r="C31" s="44" t="s">
        <v>90</v>
      </c>
      <c r="D31" s="15" t="s">
        <v>91</v>
      </c>
      <c r="E31" s="11"/>
      <c r="G31" s="44" t="s">
        <v>92</v>
      </c>
      <c r="H31" s="15" t="s">
        <v>91</v>
      </c>
    </row>
    <row r="32" spans="1:8" ht="30" x14ac:dyDescent="0.25">
      <c r="B32" s="11"/>
      <c r="C32" s="11"/>
      <c r="D32" s="44"/>
      <c r="E32" s="11"/>
      <c r="G32" s="50"/>
      <c r="H32" s="86" t="s">
        <v>103</v>
      </c>
    </row>
    <row r="33" spans="2:8" x14ac:dyDescent="0.25">
      <c r="B33" s="11" t="s">
        <v>49</v>
      </c>
      <c r="C33" s="12">
        <f>SUM(C16:C30)</f>
        <v>112473379</v>
      </c>
      <c r="D33" s="12">
        <f>SUM(D16:D30)</f>
        <v>152405729</v>
      </c>
      <c r="E33" s="11"/>
      <c r="F33" s="11"/>
      <c r="G33" s="44">
        <f>SUM(G16:G30)</f>
        <v>263236863.28</v>
      </c>
      <c r="H33" s="63">
        <f>G33-D33</f>
        <v>110831134.28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5C83C969D2749B5A1DC053FBE999D" ma:contentTypeVersion="6" ma:contentTypeDescription="Create a new document." ma:contentTypeScope="" ma:versionID="a58428a884ef6907f6b02cf85997f4c2">
  <xsd:schema xmlns:xsd="http://www.w3.org/2001/XMLSchema" xmlns:xs="http://www.w3.org/2001/XMLSchema" xmlns:p="http://schemas.microsoft.com/office/2006/metadata/properties" xmlns:ns2="10a9dedb-2eef-4d57-9d50-f64bb867a9f3" xmlns:ns3="66aaacf8-fc52-4616-b6a2-e51cdff4f834" targetNamespace="http://schemas.microsoft.com/office/2006/metadata/properties" ma:root="true" ma:fieldsID="8abdfd56bc4ab7b1975c63fd3c67e662" ns2:_="" ns3:_="">
    <xsd:import namespace="10a9dedb-2eef-4d57-9d50-f64bb867a9f3"/>
    <xsd:import namespace="66aaacf8-fc52-4616-b6a2-e51cdff4f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9dedb-2eef-4d57-9d50-f64bb867a9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aacf8-fc52-4616-b6a2-e51cdff4f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EA1415-BF77-46F7-82F5-10373D9F9C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B6C0D4-0FD0-4CF0-AAD4-E3A3C02E2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a9dedb-2eef-4d57-9d50-f64bb867a9f3"/>
    <ds:schemaRef ds:uri="66aaacf8-fc52-4616-b6a2-e51cdff4f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880B8D-C80C-4832-993D-3ABABAE4D6CF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66aaacf8-fc52-4616-b6a2-e51cdff4f834"/>
    <ds:schemaRef ds:uri="10a9dedb-2eef-4d57-9d50-f64bb867a9f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zone</vt:lpstr>
      <vt:lpstr>Analysis zone (TX summary)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Stankiewicz, Anna</dc:creator>
  <cp:keywords/>
  <dc:description/>
  <cp:lastModifiedBy>National Grid</cp:lastModifiedBy>
  <cp:revision/>
  <dcterms:created xsi:type="dcterms:W3CDTF">2020-10-13T07:58:51Z</dcterms:created>
  <dcterms:modified xsi:type="dcterms:W3CDTF">2020-11-04T14:59:20Z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0x0101006275C83C969D2749B5A1DC053FBE999D</vt:lpwstr>
  </property>
  <property fmtid="{D5CDD505-2E9C-101B-9397-08002B2CF9AE}" pid="3" name="_AdHocReviewCycleID">
    <vt:i4>906991931</vt:i4>
  </property>
  <property fmtid="{D5CDD505-2E9C-101B-9397-08002B2CF9AE}" pid="4" name="_NewReviewCycle">
    <vt:lpwstr/>
  </property>
  <property fmtid="{D5CDD505-2E9C-101B-9397-08002B2CF9AE}" pid="5" name="_EmailSubject">
    <vt:lpwstr>Transmission Workgroup: CAR 705R slides</vt:lpwstr>
  </property>
  <property fmtid="{D5CDD505-2E9C-101B-9397-08002B2CF9AE}" pid="6" name="_AuthorEmail">
    <vt:lpwstr>Jennifer.Randall@nationalgrid.com</vt:lpwstr>
  </property>
  <property fmtid="{D5CDD505-2E9C-101B-9397-08002B2CF9AE}" pid="7" name="_AuthorEmailDisplayName">
    <vt:lpwstr>Randall, Jennifer</vt:lpwstr>
  </property>
</Properties>
</file>