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ames.rigby\Downloads\"/>
    </mc:Choice>
  </mc:AlternateContent>
  <xr:revisionPtr revIDLastSave="0" documentId="8_{2BAE1D85-2A83-486C-8E2B-00ECA21ECD7B}" xr6:coauthVersionLast="47" xr6:coauthVersionMax="47" xr10:uidLastSave="{00000000-0000-0000-0000-000000000000}"/>
  <bookViews>
    <workbookView xWindow="-108" yWindow="-108" windowWidth="23256" windowHeight="12576" tabRatio="737" firstSheet="10" activeTab="13" xr2:uid="{7C2C7C01-3528-474C-B05B-E74B2DA5DEA9}"/>
  </bookViews>
  <sheets>
    <sheet name="Start" sheetId="5" r:id="rId1"/>
    <sheet name="1 - Cost Centres" sheetId="6" r:id="rId2"/>
    <sheet name="People" sheetId="7" r:id="rId3"/>
    <sheet name="2&amp;3 - FTE - Cost Centre" sheetId="14" r:id="rId4"/>
    <sheet name="4 - P Costs - Service Area" sheetId="13" r:id="rId5"/>
    <sheet name="4 Inv P Costs - Service Area" sheetId="19" r:id="rId6"/>
    <sheet name="Other Costs" sheetId="15" r:id="rId7"/>
    <sheet name="5 - Other Costs" sheetId="21" r:id="rId8"/>
    <sheet name="6 - IS Input" sheetId="10" r:id="rId9"/>
    <sheet name="7 - IS to Application" sheetId="11" r:id="rId10"/>
    <sheet name="8 - Assign O Costs to S Areas" sheetId="18" r:id="rId11"/>
    <sheet name="8 - Assign I Cost to S Areas" sheetId="22" r:id="rId12"/>
    <sheet name="Results" sheetId="23" r:id="rId13"/>
    <sheet name="9 - Service Area - Customer" sheetId="3" r:id="rId14"/>
    <sheet name="Level One" sheetId="24" r:id="rId15"/>
    <sheet name="Level Two" sheetId="29"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2004_05">'[1]Universal data'!$C$21</definedName>
    <definedName name="_xlnm._FilterDatabase" localSheetId="1" hidden="1">'1 - Cost Centres'!$A$3:$D$46</definedName>
    <definedName name="_Order1" hidden="1">255</definedName>
    <definedName name="_Order2" hidden="1">0</definedName>
    <definedName name="AccLife">[2]Input!$E$140</definedName>
    <definedName name="ActualsOpt">'[3]Range Names'!$B$13</definedName>
    <definedName name="aergre" hidden="1">#REF!</definedName>
    <definedName name="AvgPayCC">'[4]AvgPay Matrix'!$B$6:$B$46</definedName>
    <definedName name="AvgPayGrade">'[4]AvgPay Matrix'!$B$5:$P$5</definedName>
    <definedName name="AvgPayMatrix">'[4]AvgPay Matrix'!$B$6:$P$46</definedName>
    <definedName name="awee9">'[5]Universal data'!$C$20</definedName>
    <definedName name="Baselt2">#REF!</definedName>
    <definedName name="Baselt2Current">#REF!</definedName>
    <definedName name="BaseRPI">[2]Input!$E$10</definedName>
    <definedName name="bottom">'[6]Dis HV Circuit Data excl ee'!#REF!</definedName>
    <definedName name="BP_14">#REF!</definedName>
    <definedName name="BP19Qtr1Fcst">'[4]Q1 Fcst Inv Raw Data'!$C$5:$C$53</definedName>
    <definedName name="BP20ID">'[4]Q1 Fcst Inv Raw Data'!$G$5:$G$53</definedName>
    <definedName name="BucketList">'[4]Investment Detail'!$E$9:$E$89</definedName>
    <definedName name="Busservdata">[7]Busservdata!$BB$4:$BN$45</definedName>
    <definedName name="Busservrows">[7]Busservdata!$D$4:$D$45</definedName>
    <definedName name="Bussplitdata">[7]Busservdata!$BB$656:$BN$663</definedName>
    <definedName name="Bussplitrows">[7]Busservdata!$BA$656:$BA$663</definedName>
    <definedName name="Capex3.5">#REF!</definedName>
    <definedName name="Capex3.5a">#REF!</definedName>
    <definedName name="CapexProfile">[8]Input!$E$344:$H$344</definedName>
    <definedName name="ChargeCat">'[4]Investment Detail'!$K$9:$K$90</definedName>
    <definedName name="Comms3.2g">#REF!</definedName>
    <definedName name="compname">'[9]Universal data'!$C$8</definedName>
    <definedName name="compname1">'[10]Universal data'!$C$8</definedName>
    <definedName name="compname2">'[11]Universal data'!$C$8</definedName>
    <definedName name="CompnameX">#REF!</definedName>
    <definedName name="Compound">[8]Input!$E$13:$AP$13</definedName>
    <definedName name="constrainsts">'[12]4.3 Network Analysis Load'!#REF!</definedName>
    <definedName name="constraints1">'[12]4.3 Network Analysis Load'!#REF!</definedName>
    <definedName name="constraints2">'[13]4.3 Network Analysis Load'!#REF!</definedName>
    <definedName name="d" hidden="1">#REF!</definedName>
    <definedName name="Dates">[14]InvestmentBP18!$H$8:$J$8</definedName>
    <definedName name="Dates2">[14]GeneralBP19!$F$12:$H$12</definedName>
    <definedName name="ddddddd">#REF!</definedName>
    <definedName name="dfag" hidden="1">#REF!</definedName>
    <definedName name="dhsk" hidden="1">#REF!</definedName>
    <definedName name="Directorate">'[4]Investment Detail'!$D$9:$D$90</definedName>
    <definedName name="DNO_Number">'[15]User Interface'!$J$5</definedName>
    <definedName name="DNO_Select">'[15]User Interface'!$B$44:$C$58</definedName>
    <definedName name="EssActuals">[3]EssActuals!$A$1:$D$201</definedName>
    <definedName name="EssAliasTable">"Default"</definedName>
    <definedName name="EssLatest">"P1 2003/04"</definedName>
    <definedName name="EssOptions">"A1110000010011000010001101000_08#Missing00"</definedName>
    <definedName name="ExitCosts">[8]Input!$C$367:$F$376</definedName>
    <definedName name="FBPQ_Convert">[8]Input!$E$18:$AP$18</definedName>
    <definedName name="FinMonth">'[16]Financial Graph Data'!$F$2</definedName>
    <definedName name="FirstYearSpend">[8]Input!$E$378</definedName>
    <definedName name="fth">'[13]4.3 Network Analysis Load'!#REF!</definedName>
    <definedName name="Guidance">'[17]Version control'!$B$33:$C$46</definedName>
    <definedName name="Guidance1">'[18]Version &amp; Contents'!#REF!</definedName>
    <definedName name="hhuhdh1">'[19]Universal data'!$C$20</definedName>
    <definedName name="HR3.2d">#REF!</definedName>
    <definedName name="IB_WDA">[8]Input!$E$37</definedName>
    <definedName name="InvestID">'[4]Investment Detail'!$B$9:$B$90</definedName>
    <definedName name="InvTable">'[4]Investment Detail'!$B$9:$CY$90</definedName>
    <definedName name="IS3.2a">#REF!</definedName>
    <definedName name="Legal3.2f">#REF!</definedName>
    <definedName name="List_1">'[20]F5 Financing costs'!$A$454:$A$456</definedName>
    <definedName name="LL_WDA">[8]Input!$E$38</definedName>
    <definedName name="Location">'[3]Range Names'!$B$6</definedName>
    <definedName name="ManagerialAllocations">'[21]2.12 Cost Mapping'!$AJ$12:$AJ$499</definedName>
    <definedName name="MSRAG">'[22]Milestone Graph Data'!$J$23:$K$25</definedName>
    <definedName name="Narrative">'[4]Investment Detail'!$I$9:$I$90</definedName>
    <definedName name="National_Grid_Electricity_Transmission">#REF!</definedName>
    <definedName name="NFM3.4">#REF!</definedName>
    <definedName name="NFM3.4a">#REF!</definedName>
    <definedName name="NG_Report_Title">[23]Data!#REF!</definedName>
    <definedName name="NGT_Report_Title">[23]Data!#REF!</definedName>
    <definedName name="NGT3.1">#REF!</definedName>
    <definedName name="NGT3.2">#REF!</definedName>
    <definedName name="NGT3.2c">#REF!</definedName>
    <definedName name="NGT3.3">#REF!</definedName>
    <definedName name="NominalLabel">[8]Input!$E$19</definedName>
    <definedName name="Other_Connections">'[24]Fuel Poor Connections'!$X$7:$X$8</definedName>
    <definedName name="OtherCosts">#REF!</definedName>
    <definedName name="PercentGDN">'[4]Investment Detail'!$O$9:$O$90</definedName>
    <definedName name="PercentIGT">'[4]Investment Detail'!$P$9:$P$90</definedName>
    <definedName name="PercentNTS">'[4]Investment Detail'!$N$9:$N$90</definedName>
    <definedName name="PercentShipper">'[4]Investment Detail'!$Q$9:$Q$90</definedName>
    <definedName name="PL3.2e">#REF!</definedName>
    <definedName name="PostVestLife">[8]Input!$E$153</definedName>
    <definedName name="PP_WDA">[8]Input!$E$40</definedName>
    <definedName name="PrimeRecordAllocations">'[21]2.12 Cost Mapping'!$AI$12:$AI$499</definedName>
    <definedName name="profilingchoice">'[15]User Interface'!$J$34</definedName>
    <definedName name="RAVOptions">[2]UserInterface!$B$48</definedName>
    <definedName name="RD_Scenario">[25]Input!$E$261:$AK$275</definedName>
    <definedName name="RDScenario">[8]Input!$G$289:$L$313</definedName>
    <definedName name="RealLabel">[2]Input!$E$21</definedName>
    <definedName name="REF_WDA">[8]Input!$E$41</definedName>
    <definedName name="Reg3.2h">#REF!</definedName>
    <definedName name="regreg" hidden="1">#REF!</definedName>
    <definedName name="RepAllow">'[26]3.9a Repex to RAV'!$M$8:$Q$16</definedName>
    <definedName name="Repyear">'[27]Universal data'!#REF!</definedName>
    <definedName name="Repyear2">'[28]Universal data'!$C$21</definedName>
    <definedName name="RepYearM1">'[27]Universal data'!#REF!</definedName>
    <definedName name="RepYearP1">'[29]Universal data'!$C$22</definedName>
    <definedName name="RepYearP4">'[27]Universal data'!#REF!</definedName>
    <definedName name="RepYearP5">'[30]Universal data'!#REF!</definedName>
    <definedName name="retgfdbfg" hidden="1">#REF!</definedName>
    <definedName name="RevDriver">[8]Input!$C$316:$I$341</definedName>
    <definedName name="RevDrivers">[2]UserInterface!$B$72</definedName>
    <definedName name="RevIndex">[8]Input!$E$383:$AP$383</definedName>
    <definedName name="RevLife">[8]Input!$E$154</definedName>
    <definedName name="Rounding">'[31]Universal data'!$C$29</definedName>
    <definedName name="RPI">[2]Input!$E$8:$AL$8</definedName>
    <definedName name="RPIM1">#REF!</definedName>
    <definedName name="SAPBEXhrIndnt" hidden="1">"Wide"</definedName>
    <definedName name="SAPsysID" hidden="1">"708C5W7SBKP804JT78WJ0JNKI"</definedName>
    <definedName name="SAPwbID" hidden="1">"ARS"</definedName>
    <definedName name="Scottish_Hydro_Electric_Transmission_Ltd">'[32]Universal data'!$C$8</definedName>
    <definedName name="Scottish_Power_Transmission_Ltd">'[10]Universal data'!$C$8</definedName>
    <definedName name="sdfgsdf">'[13]4.3 Network Analysis Load'!#REF!</definedName>
    <definedName name="sdfsdf" hidden="1">#REF!</definedName>
    <definedName name="SecondYearSpend">[8]Input!$E$379</definedName>
    <definedName name="selecteddno">'[33]User Interface'!$Z$45</definedName>
    <definedName name="sfghfgh" hidden="1">#REF!</definedName>
    <definedName name="sfghyten" hidden="1">#REF!</definedName>
    <definedName name="shortname">'[34]Universal data'!$C$9</definedName>
    <definedName name="Smooth">[2]Input!$E$139</definedName>
    <definedName name="SS3.2b">#REF!</definedName>
    <definedName name="StartDate">[8]Input!$E$7</definedName>
    <definedName name="Status">'[4]Investment Detail'!$F$9:$F$90</definedName>
    <definedName name="Stock">[35]Input!$E$67:$AL$67</definedName>
    <definedName name="t">[2]Input!$E$20</definedName>
    <definedName name="T_Ent_18">[23]Data!#REF!</definedName>
    <definedName name="T_Ent_18Name">[23]Data!#REF!</definedName>
    <definedName name="T_Report_Title">[23]Data!#REF!</definedName>
    <definedName name="Table2.12TotalCost">'[21]2.12 Cost Mapping'!$C$12:$C$499</definedName>
    <definedName name="TaxAdd">[35]Input!$E$193:$AL$193</definedName>
    <definedName name="TaxAdj">[35]Input!$E$196:$AL$196</definedName>
    <definedName name="TaxDed">[35]Input!$E$194:$AL$194</definedName>
    <definedName name="TaxDepn">[35]Depn!$E$29:$AL$29</definedName>
    <definedName name="TaxWarning">[36]Input!$E$20</definedName>
    <definedName name="TIRG_Adv">[35]UserInterface!$B$60</definedName>
    <definedName name="TIRG_CoC">[35]Input!$E$245</definedName>
    <definedName name="TIRG_Option">[35]UserInterface!$B$54</definedName>
    <definedName name="TIRGLife">[35]Input!$E$246</definedName>
    <definedName name="top">'[6]Dis HV Circuit Data excl ee'!#REF!</definedName>
    <definedName name="trhh">'[37]Universal data '!$C$8</definedName>
    <definedName name="tsrhtrhwr" hidden="1">#REF!</definedName>
    <definedName name="Turnover">[35]Input!$E$49:$AL$49</definedName>
    <definedName name="TWDV">[35]Depn!$E$37:$AL$37</definedName>
    <definedName name="Type">[38]Lookups!$A$12:$A$14</definedName>
    <definedName name="UCACONV">[8]Input!$E$381</definedName>
    <definedName name="useprofiledrevenues">'[15]User Interface'!$J$33</definedName>
    <definedName name="VaildateCat">#REF!</definedName>
    <definedName name="Version">'[3]Range Names'!$B$10</definedName>
    <definedName name="VWACC">[35]PostTaxRev!$E$10:$AL$10</definedName>
    <definedName name="WACC">'[27]Universal data'!#REF!</definedName>
    <definedName name="www">#REF!</definedName>
    <definedName name="www_2">#REF!</definedName>
    <definedName name="XFactor">[35]Input!$E$22:$AL$22</definedName>
    <definedName name="YearsSinceVesting">[35]Input!$E$145</definedName>
  </definedNames>
  <calcPr calcId="191029"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3" l="1"/>
  <c r="S8" i="13"/>
  <c r="AF8" i="13"/>
  <c r="D8" i="24"/>
  <c r="H8" i="24"/>
  <c r="AJ8" i="24"/>
  <c r="AN8" i="24"/>
  <c r="AP8" i="24"/>
  <c r="Q6" i="13"/>
  <c r="E22" i="13"/>
  <c r="F22" i="13"/>
  <c r="G22" i="13"/>
  <c r="H22" i="13"/>
  <c r="I22" i="13"/>
  <c r="J22" i="13"/>
  <c r="K22" i="13"/>
  <c r="L22" i="13"/>
  <c r="M22" i="13"/>
  <c r="N22" i="13"/>
  <c r="O22" i="13"/>
  <c r="Q22" i="13"/>
  <c r="AH6" i="13"/>
  <c r="L4" i="14"/>
  <c r="L5" i="14"/>
  <c r="L6" i="14"/>
  <c r="L8" i="14"/>
  <c r="L9" i="14"/>
  <c r="L10"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7" i="14"/>
  <c r="AL22" i="24"/>
  <c r="D10" i="11"/>
  <c r="D12" i="11"/>
  <c r="D11" i="11"/>
  <c r="D7" i="11"/>
  <c r="D6" i="11"/>
  <c r="AL31" i="24"/>
  <c r="AL33" i="24"/>
  <c r="P39" i="24"/>
  <c r="H39" i="24"/>
  <c r="AB22" i="24"/>
  <c r="AB37" i="24"/>
  <c r="I40" i="21"/>
  <c r="I46" i="21"/>
  <c r="AS39" i="18"/>
  <c r="AL37" i="24"/>
  <c r="AL40" i="24"/>
  <c r="AW39" i="18"/>
  <c r="AB39" i="24"/>
  <c r="AS40" i="18"/>
  <c r="AG26" i="18"/>
  <c r="O26" i="24"/>
  <c r="AF26" i="18"/>
  <c r="N26" i="24"/>
  <c r="N35" i="24"/>
  <c r="O35" i="24"/>
  <c r="AE25" i="18"/>
  <c r="M25" i="24"/>
  <c r="AE26" i="18"/>
  <c r="M26" i="24"/>
  <c r="AC26" i="24"/>
  <c r="AA26" i="24"/>
  <c r="Z26" i="24"/>
  <c r="W26" i="24"/>
  <c r="T26" i="24"/>
  <c r="S26" i="24"/>
  <c r="R26" i="24"/>
  <c r="AA25" i="24"/>
  <c r="X25" i="24"/>
  <c r="S25" i="24"/>
  <c r="AG21" i="18"/>
  <c r="O21" i="24"/>
  <c r="AG20" i="18"/>
  <c r="O20" i="24"/>
  <c r="AG19" i="18"/>
  <c r="O19" i="24"/>
  <c r="AG18" i="18"/>
  <c r="O18" i="24"/>
  <c r="AG17" i="18"/>
  <c r="O17" i="24"/>
  <c r="AG16" i="18"/>
  <c r="O16" i="24"/>
  <c r="AG15" i="18"/>
  <c r="O15" i="24"/>
  <c r="AG14" i="18"/>
  <c r="O14" i="24"/>
  <c r="AG13" i="18"/>
  <c r="O13" i="24"/>
  <c r="AG12" i="18"/>
  <c r="O12" i="24"/>
  <c r="AG11" i="18"/>
  <c r="O11" i="24"/>
  <c r="AG10" i="18"/>
  <c r="O10" i="24"/>
  <c r="AG9" i="18"/>
  <c r="O9" i="24"/>
  <c r="AG8" i="18"/>
  <c r="O8" i="24"/>
  <c r="AG7" i="18"/>
  <c r="O7" i="24"/>
  <c r="AG6" i="18"/>
  <c r="O6" i="24"/>
  <c r="AG5" i="18"/>
  <c r="O5" i="24"/>
  <c r="AG4" i="18"/>
  <c r="O4" i="24"/>
  <c r="AG3" i="18"/>
  <c r="O3" i="24"/>
  <c r="AF21" i="18"/>
  <c r="N21" i="24"/>
  <c r="AF20" i="18"/>
  <c r="N20" i="24"/>
  <c r="AF19" i="18"/>
  <c r="N19" i="24"/>
  <c r="AF18" i="18"/>
  <c r="N18" i="24"/>
  <c r="AF17" i="18"/>
  <c r="N17" i="24"/>
  <c r="AF16" i="18"/>
  <c r="N16" i="24"/>
  <c r="AF15" i="18"/>
  <c r="N15" i="24"/>
  <c r="AF14" i="18"/>
  <c r="N14" i="24"/>
  <c r="AF13" i="18"/>
  <c r="N13" i="24"/>
  <c r="AF12" i="18"/>
  <c r="N12" i="24"/>
  <c r="AF11" i="18"/>
  <c r="N11" i="24"/>
  <c r="AF10" i="18"/>
  <c r="N10" i="24"/>
  <c r="AF9" i="18"/>
  <c r="N9" i="24"/>
  <c r="AF8" i="18"/>
  <c r="N8" i="24"/>
  <c r="AF7" i="18"/>
  <c r="N7" i="24"/>
  <c r="AF6" i="18"/>
  <c r="AF5" i="18"/>
  <c r="N5" i="24"/>
  <c r="AF4" i="18"/>
  <c r="N4" i="24"/>
  <c r="AF3" i="18"/>
  <c r="N3" i="24"/>
  <c r="P31" i="18"/>
  <c r="H22" i="18"/>
  <c r="I22" i="18"/>
  <c r="J22" i="18"/>
  <c r="AA26" i="29"/>
  <c r="V26" i="29"/>
  <c r="AD26" i="29"/>
  <c r="U26" i="29"/>
  <c r="AC26" i="29"/>
  <c r="S26" i="29"/>
  <c r="AD25" i="29"/>
  <c r="AC25" i="29"/>
  <c r="AB25" i="29"/>
  <c r="V25" i="29"/>
  <c r="U25" i="29"/>
  <c r="T25" i="29"/>
  <c r="S25" i="29"/>
  <c r="AA25" i="29"/>
  <c r="V21" i="29"/>
  <c r="AD21" i="29"/>
  <c r="P22" i="29"/>
  <c r="I22" i="29"/>
  <c r="Y26" i="24"/>
  <c r="X26" i="24"/>
  <c r="V26" i="24"/>
  <c r="U26" i="24"/>
  <c r="Q26" i="24"/>
  <c r="J26" i="24"/>
  <c r="G26" i="24"/>
  <c r="F26" i="24"/>
  <c r="AF26" i="13"/>
  <c r="D26" i="24"/>
  <c r="AC25" i="24"/>
  <c r="Z25" i="24"/>
  <c r="Y25" i="24"/>
  <c r="W25" i="24"/>
  <c r="V25" i="24"/>
  <c r="U25" i="24"/>
  <c r="T25" i="24"/>
  <c r="R25" i="24"/>
  <c r="Q25" i="24"/>
  <c r="J25" i="24"/>
  <c r="G25" i="24"/>
  <c r="F25" i="24"/>
  <c r="AF25" i="13"/>
  <c r="D25" i="24"/>
  <c r="F21" i="24"/>
  <c r="AF21" i="13"/>
  <c r="D21" i="24"/>
  <c r="AT22" i="24"/>
  <c r="AH22" i="22"/>
  <c r="AG22" i="22"/>
  <c r="AF22" i="22"/>
  <c r="AE22" i="22"/>
  <c r="AD22" i="22"/>
  <c r="AC22" i="22"/>
  <c r="Z22" i="22"/>
  <c r="Y22" i="22"/>
  <c r="AE21" i="18"/>
  <c r="M21" i="24"/>
  <c r="W22" i="18"/>
  <c r="U22" i="18"/>
  <c r="T22" i="18"/>
  <c r="S22" i="18"/>
  <c r="R22" i="18"/>
  <c r="Q22" i="18"/>
  <c r="P22" i="18"/>
  <c r="O22" i="18"/>
  <c r="N22" i="18"/>
  <c r="M22" i="18"/>
  <c r="L22" i="18"/>
  <c r="G22" i="18"/>
  <c r="F22" i="18"/>
  <c r="AD22" i="19"/>
  <c r="AC22" i="19"/>
  <c r="O22" i="19"/>
  <c r="N22" i="19"/>
  <c r="M22" i="19"/>
  <c r="L22" i="19"/>
  <c r="K22" i="19"/>
  <c r="J22" i="19"/>
  <c r="I22" i="19"/>
  <c r="H22" i="19"/>
  <c r="G22" i="19"/>
  <c r="F22" i="19"/>
  <c r="E22" i="19"/>
  <c r="D22" i="19"/>
  <c r="AF21" i="19"/>
  <c r="Q21" i="19"/>
  <c r="D21" i="22"/>
  <c r="E21" i="22"/>
  <c r="Q25" i="13"/>
  <c r="D25" i="18"/>
  <c r="E25" i="18"/>
  <c r="Q26" i="13"/>
  <c r="D26" i="18"/>
  <c r="X26" i="18"/>
  <c r="N23" i="13"/>
  <c r="Q21" i="13"/>
  <c r="D21" i="18"/>
  <c r="X21" i="18"/>
  <c r="AG29" i="18"/>
  <c r="O29" i="24"/>
  <c r="AF39" i="24"/>
  <c r="AB40" i="24"/>
  <c r="O22" i="24"/>
  <c r="AG28" i="18"/>
  <c r="O28" i="24"/>
  <c r="AG25" i="18"/>
  <c r="O25" i="24"/>
  <c r="AF22" i="18"/>
  <c r="AG22" i="18"/>
  <c r="N6" i="24"/>
  <c r="N22" i="24"/>
  <c r="AG24" i="18"/>
  <c r="O24" i="24"/>
  <c r="AF24" i="18"/>
  <c r="N24" i="24"/>
  <c r="AG30" i="18"/>
  <c r="O30" i="24"/>
  <c r="AG27" i="18"/>
  <c r="O27" i="24"/>
  <c r="AF29" i="18"/>
  <c r="N29" i="24"/>
  <c r="AF25" i="18"/>
  <c r="N25" i="24"/>
  <c r="AF28" i="18"/>
  <c r="N28" i="24"/>
  <c r="AF27" i="18"/>
  <c r="N27" i="24"/>
  <c r="AF30" i="18"/>
  <c r="N30" i="24"/>
  <c r="T21" i="22"/>
  <c r="E26" i="18"/>
  <c r="X25" i="18"/>
  <c r="E21" i="18"/>
  <c r="AG39" i="24"/>
  <c r="O31" i="24"/>
  <c r="O33" i="24"/>
  <c r="O37" i="24"/>
  <c r="O40" i="24"/>
  <c r="AG31" i="18"/>
  <c r="AG33" i="18"/>
  <c r="AG37" i="18"/>
  <c r="AG40" i="18"/>
  <c r="N31" i="24"/>
  <c r="N33" i="24"/>
  <c r="N37" i="24"/>
  <c r="N40" i="24"/>
  <c r="AF31" i="18"/>
  <c r="AF33" i="18"/>
  <c r="AF37" i="18"/>
  <c r="AF40" i="18"/>
  <c r="C49" i="11"/>
  <c r="AD49" i="11"/>
  <c r="AJ39" i="24"/>
  <c r="AN39" i="24"/>
  <c r="AE49" i="11"/>
  <c r="Y49" i="11"/>
  <c r="S49" i="11"/>
  <c r="T49" i="11"/>
  <c r="U49" i="11"/>
  <c r="AC49" i="11"/>
  <c r="W49" i="11"/>
  <c r="X49" i="11"/>
  <c r="AF49" i="11"/>
  <c r="Z49" i="11"/>
  <c r="AA49" i="11"/>
  <c r="AB49" i="11"/>
  <c r="V49" i="11"/>
  <c r="AT39" i="24"/>
  <c r="AG49" i="11"/>
  <c r="AT42" i="24"/>
  <c r="C60" i="11"/>
  <c r="AF60" i="11"/>
  <c r="Y60" i="11"/>
  <c r="Z60" i="11"/>
  <c r="S60" i="11"/>
  <c r="AA60" i="11"/>
  <c r="T60" i="11"/>
  <c r="AB60" i="11"/>
  <c r="U60" i="11"/>
  <c r="AC60" i="11"/>
  <c r="V60" i="11"/>
  <c r="AD60" i="11"/>
  <c r="W60" i="11"/>
  <c r="AE60" i="11"/>
  <c r="X60" i="11"/>
  <c r="AC21" i="18"/>
  <c r="K21" i="24"/>
  <c r="C59" i="11"/>
  <c r="Z59" i="11"/>
  <c r="AG60" i="11"/>
  <c r="U59" i="11"/>
  <c r="S59" i="11"/>
  <c r="AA59" i="11"/>
  <c r="T59" i="11"/>
  <c r="AB59" i="11"/>
  <c r="AC59" i="11"/>
  <c r="V59" i="11"/>
  <c r="AD59" i="11"/>
  <c r="W59" i="11"/>
  <c r="AE59" i="11"/>
  <c r="X59" i="11"/>
  <c r="AF59" i="11"/>
  <c r="Y59" i="11"/>
  <c r="AD21" i="18"/>
  <c r="L21" i="24"/>
  <c r="AG59" i="11"/>
  <c r="AC35" i="24"/>
  <c r="AC32" i="24"/>
  <c r="AC30" i="24"/>
  <c r="AC29" i="24"/>
  <c r="AC28" i="24"/>
  <c r="AC27" i="24"/>
  <c r="AC24" i="24"/>
  <c r="AT2" i="18"/>
  <c r="AC2" i="24"/>
  <c r="AD70" i="11"/>
  <c r="AD65" i="11"/>
  <c r="AD63" i="11"/>
  <c r="AD48" i="11"/>
  <c r="AD21" i="11"/>
  <c r="AD18" i="11"/>
  <c r="AD9" i="11"/>
  <c r="C50" i="11"/>
  <c r="AD50" i="11"/>
  <c r="P46" i="14"/>
  <c r="Q46" i="14"/>
  <c r="N46" i="14"/>
  <c r="O46" i="14"/>
  <c r="AC31" i="24"/>
  <c r="AC33" i="24"/>
  <c r="C16" i="11"/>
  <c r="AD16" i="11"/>
  <c r="C58" i="11"/>
  <c r="AD58" i="11"/>
  <c r="C24" i="11"/>
  <c r="C25" i="11"/>
  <c r="AB25" i="11"/>
  <c r="AD25" i="11"/>
  <c r="Y24" i="11"/>
  <c r="AD24" i="11"/>
  <c r="Z24" i="11"/>
  <c r="U25" i="11"/>
  <c r="S24" i="11"/>
  <c r="AA24" i="11"/>
  <c r="V25" i="11"/>
  <c r="AE25" i="11"/>
  <c r="T24" i="11"/>
  <c r="AB24" i="11"/>
  <c r="W25" i="11"/>
  <c r="AF25" i="11"/>
  <c r="U24" i="11"/>
  <c r="AC24" i="11"/>
  <c r="X25" i="11"/>
  <c r="AC25" i="11"/>
  <c r="V24" i="11"/>
  <c r="AE24" i="11"/>
  <c r="Y25" i="11"/>
  <c r="W24" i="11"/>
  <c r="AF24" i="11"/>
  <c r="Z25" i="11"/>
  <c r="X24" i="11"/>
  <c r="S25" i="11"/>
  <c r="AA25" i="11"/>
  <c r="T25" i="11"/>
  <c r="AG24" i="11"/>
  <c r="AG25" i="11"/>
  <c r="F11" i="10"/>
  <c r="R44" i="14"/>
  <c r="E1" i="24"/>
  <c r="T70" i="11"/>
  <c r="U70" i="11"/>
  <c r="V70" i="11"/>
  <c r="W70" i="11"/>
  <c r="X70" i="11"/>
  <c r="Y70" i="11"/>
  <c r="Z70" i="11"/>
  <c r="AA70" i="11"/>
  <c r="AB70" i="11"/>
  <c r="AC70" i="11"/>
  <c r="S70" i="11"/>
  <c r="V19" i="29"/>
  <c r="AD19" i="29"/>
  <c r="V17" i="29"/>
  <c r="AD17" i="29"/>
  <c r="AE19" i="18"/>
  <c r="M19" i="24"/>
  <c r="AE17" i="18"/>
  <c r="M17" i="24"/>
  <c r="Q19" i="19"/>
  <c r="D19" i="22"/>
  <c r="Q17" i="19"/>
  <c r="D17" i="22"/>
  <c r="Q17" i="13"/>
  <c r="D17" i="18"/>
  <c r="Q18" i="13"/>
  <c r="Q19" i="13"/>
  <c r="D19" i="18"/>
  <c r="E19" i="18"/>
  <c r="E19" i="22"/>
  <c r="T19" i="22"/>
  <c r="X19" i="18"/>
  <c r="E17" i="18"/>
  <c r="X17" i="18"/>
  <c r="E17" i="22"/>
  <c r="T17" i="22"/>
  <c r="AT31" i="24"/>
  <c r="AT33" i="24"/>
  <c r="AQ31" i="24"/>
  <c r="AQ33" i="24"/>
  <c r="AS31" i="24"/>
  <c r="AS33" i="24"/>
  <c r="Y2" i="29"/>
  <c r="Z23" i="29"/>
  <c r="AA23" i="29"/>
  <c r="AB23" i="29"/>
  <c r="AC23" i="29"/>
  <c r="AD23" i="29"/>
  <c r="Z34" i="29"/>
  <c r="AA34" i="29"/>
  <c r="AB34" i="29"/>
  <c r="AC34" i="29"/>
  <c r="AD34" i="29"/>
  <c r="Z36" i="29"/>
  <c r="AA36" i="29"/>
  <c r="AB36" i="29"/>
  <c r="AC36" i="29"/>
  <c r="AD36" i="29"/>
  <c r="V32" i="29"/>
  <c r="AD32" i="29"/>
  <c r="U32" i="29"/>
  <c r="AC32" i="29"/>
  <c r="T32" i="29"/>
  <c r="AB32" i="29"/>
  <c r="S32" i="29"/>
  <c r="AA32" i="29"/>
  <c r="V30" i="29"/>
  <c r="AD30" i="29"/>
  <c r="U30" i="29"/>
  <c r="AC30" i="29"/>
  <c r="T30" i="29"/>
  <c r="AB30" i="29"/>
  <c r="S30" i="29"/>
  <c r="AA30" i="29"/>
  <c r="V29" i="29"/>
  <c r="AD29" i="29"/>
  <c r="U29" i="29"/>
  <c r="AC29" i="29"/>
  <c r="T29" i="29"/>
  <c r="S29" i="29"/>
  <c r="AA29" i="29"/>
  <c r="V28" i="29"/>
  <c r="AD28" i="29"/>
  <c r="U28" i="29"/>
  <c r="AC28" i="29"/>
  <c r="T28" i="29"/>
  <c r="S28" i="29"/>
  <c r="AA28" i="29"/>
  <c r="V27" i="29"/>
  <c r="AD27" i="29"/>
  <c r="U27" i="29"/>
  <c r="AC27" i="29"/>
  <c r="T27" i="29"/>
  <c r="AB27" i="29"/>
  <c r="S27" i="29"/>
  <c r="AA27" i="29"/>
  <c r="V24" i="29"/>
  <c r="AD24" i="29"/>
  <c r="U24" i="29"/>
  <c r="AC24" i="29"/>
  <c r="T24" i="29"/>
  <c r="AB24" i="29"/>
  <c r="S24" i="29"/>
  <c r="AA24" i="29"/>
  <c r="U35" i="29"/>
  <c r="AC35" i="29"/>
  <c r="T35" i="29"/>
  <c r="AB35" i="29"/>
  <c r="S35" i="29"/>
  <c r="AA35" i="29"/>
  <c r="R35" i="29"/>
  <c r="Z35" i="29"/>
  <c r="V20" i="29"/>
  <c r="AD20" i="29"/>
  <c r="V18" i="29"/>
  <c r="AD18" i="29"/>
  <c r="V16" i="29"/>
  <c r="AD16" i="29"/>
  <c r="V15" i="29"/>
  <c r="AD15" i="29"/>
  <c r="V14" i="29"/>
  <c r="AD14" i="29"/>
  <c r="V13" i="29"/>
  <c r="AD13" i="29"/>
  <c r="V12" i="29"/>
  <c r="AD12" i="29"/>
  <c r="V11" i="29"/>
  <c r="AD11" i="29"/>
  <c r="V10" i="29"/>
  <c r="AD10" i="29"/>
  <c r="V9" i="29"/>
  <c r="AD9" i="29"/>
  <c r="V8" i="29"/>
  <c r="AD8" i="29"/>
  <c r="V7" i="29"/>
  <c r="AD7" i="29"/>
  <c r="V6" i="29"/>
  <c r="AD6" i="29"/>
  <c r="V5" i="29"/>
  <c r="AD5" i="29"/>
  <c r="V4" i="29"/>
  <c r="AD4" i="29"/>
  <c r="V3" i="29"/>
  <c r="P2" i="29"/>
  <c r="V2" i="29"/>
  <c r="AD2" i="29"/>
  <c r="AB29" i="29"/>
  <c r="AB28" i="29"/>
  <c r="AD3" i="29"/>
  <c r="V22" i="29"/>
  <c r="U31" i="29"/>
  <c r="AC31" i="29"/>
  <c r="M31" i="29"/>
  <c r="A2" i="29"/>
  <c r="AQ2" i="24"/>
  <c r="F2" i="29"/>
  <c r="M2" i="29"/>
  <c r="S2" i="29"/>
  <c r="AA2" i="29"/>
  <c r="AR2" i="24"/>
  <c r="G2" i="29"/>
  <c r="N2" i="29"/>
  <c r="T2" i="29"/>
  <c r="AB2" i="29"/>
  <c r="AS2" i="24"/>
  <c r="H2" i="29"/>
  <c r="O2" i="29"/>
  <c r="U2" i="29"/>
  <c r="AC2" i="29"/>
  <c r="AP2" i="24"/>
  <c r="E2" i="29"/>
  <c r="L2" i="29"/>
  <c r="R2" i="29"/>
  <c r="Z2" i="29"/>
  <c r="H31" i="29"/>
  <c r="H33" i="29"/>
  <c r="I31" i="29"/>
  <c r="I33" i="29"/>
  <c r="M33" i="29"/>
  <c r="U33" i="29"/>
  <c r="AC33" i="29"/>
  <c r="S31" i="29"/>
  <c r="AD22" i="29"/>
  <c r="F31" i="29"/>
  <c r="F33" i="29"/>
  <c r="O31" i="29"/>
  <c r="G31" i="29"/>
  <c r="G33" i="29"/>
  <c r="P31" i="29"/>
  <c r="P33" i="29"/>
  <c r="V31" i="29"/>
  <c r="A2" i="14"/>
  <c r="A2" i="24"/>
  <c r="A2" i="22"/>
  <c r="A2" i="18"/>
  <c r="A2" i="11"/>
  <c r="A2" i="10"/>
  <c r="A2" i="21"/>
  <c r="A2" i="19"/>
  <c r="A2" i="13"/>
  <c r="A2" i="6"/>
  <c r="A2" i="3"/>
  <c r="AJ23" i="24"/>
  <c r="Y23" i="29"/>
  <c r="AJ34" i="24"/>
  <c r="Y34" i="29"/>
  <c r="AJ36" i="24"/>
  <c r="Y36" i="29"/>
  <c r="V33" i="29"/>
  <c r="AD33" i="29"/>
  <c r="AD31" i="29"/>
  <c r="S33" i="29"/>
  <c r="AA33" i="29"/>
  <c r="AA31" i="29"/>
  <c r="O33" i="29"/>
  <c r="AD32" i="24"/>
  <c r="AA35" i="24"/>
  <c r="M35" i="24"/>
  <c r="L35" i="24"/>
  <c r="K35" i="24"/>
  <c r="J35" i="24"/>
  <c r="L32" i="24"/>
  <c r="M32" i="24"/>
  <c r="Q32" i="24"/>
  <c r="R32" i="24"/>
  <c r="S32" i="24"/>
  <c r="T32" i="24"/>
  <c r="U32" i="24"/>
  <c r="V32" i="24"/>
  <c r="W32" i="24"/>
  <c r="X32" i="24"/>
  <c r="Y32" i="24"/>
  <c r="Z32" i="24"/>
  <c r="AA32" i="24"/>
  <c r="J32" i="24"/>
  <c r="K32" i="24"/>
  <c r="J30" i="24"/>
  <c r="J29" i="24"/>
  <c r="J28" i="24"/>
  <c r="J27" i="24"/>
  <c r="J24" i="24"/>
  <c r="V2" i="24"/>
  <c r="X2" i="24"/>
  <c r="Z65" i="11"/>
  <c r="Z63" i="11"/>
  <c r="Z58" i="11"/>
  <c r="Z50" i="11"/>
  <c r="Z48" i="11"/>
  <c r="Z21" i="11"/>
  <c r="Z18" i="11"/>
  <c r="Z16" i="11"/>
  <c r="Z9" i="11"/>
  <c r="X65" i="11"/>
  <c r="X63" i="11"/>
  <c r="X58" i="11"/>
  <c r="X50" i="11"/>
  <c r="X48" i="11"/>
  <c r="X21" i="11"/>
  <c r="X18" i="11"/>
  <c r="X16" i="11"/>
  <c r="X9" i="11"/>
  <c r="J31" i="24"/>
  <c r="J33" i="24"/>
  <c r="AF32" i="24"/>
  <c r="F36" i="24"/>
  <c r="F32" i="24"/>
  <c r="G32" i="24"/>
  <c r="G30" i="24"/>
  <c r="G29" i="24"/>
  <c r="G28" i="24"/>
  <c r="G27" i="24"/>
  <c r="G24" i="24"/>
  <c r="F30" i="24"/>
  <c r="F29" i="24"/>
  <c r="F28" i="24"/>
  <c r="F27" i="24"/>
  <c r="F24" i="24"/>
  <c r="AE27" i="18"/>
  <c r="M27" i="24"/>
  <c r="AE28" i="18"/>
  <c r="M28" i="24"/>
  <c r="AE29" i="18"/>
  <c r="M29" i="24"/>
  <c r="AE30" i="18"/>
  <c r="M30" i="24"/>
  <c r="AE24" i="18"/>
  <c r="M24" i="24"/>
  <c r="AE4" i="18"/>
  <c r="M4" i="24"/>
  <c r="AE5" i="18"/>
  <c r="M5" i="24"/>
  <c r="AE6" i="18"/>
  <c r="M6" i="24"/>
  <c r="AE7" i="18"/>
  <c r="M7" i="24"/>
  <c r="AE8" i="18"/>
  <c r="M8" i="24"/>
  <c r="AE9" i="18"/>
  <c r="M9" i="24"/>
  <c r="AE10" i="18"/>
  <c r="M10" i="24"/>
  <c r="AE11" i="18"/>
  <c r="M11" i="24"/>
  <c r="AE12" i="18"/>
  <c r="M12" i="24"/>
  <c r="AE13" i="18"/>
  <c r="M13" i="24"/>
  <c r="AE14" i="18"/>
  <c r="M14" i="24"/>
  <c r="AE15" i="18"/>
  <c r="M15" i="24"/>
  <c r="AE16" i="18"/>
  <c r="M16" i="24"/>
  <c r="AE18" i="18"/>
  <c r="M18" i="24"/>
  <c r="AE20" i="18"/>
  <c r="M20" i="24"/>
  <c r="AE3" i="18"/>
  <c r="AE2" i="18"/>
  <c r="M2" i="24"/>
  <c r="M3" i="24"/>
  <c r="M22" i="24"/>
  <c r="AE22" i="18"/>
  <c r="M31" i="24"/>
  <c r="M33" i="24"/>
  <c r="AE31" i="18"/>
  <c r="AE33" i="18"/>
  <c r="G31" i="24"/>
  <c r="G33" i="24"/>
  <c r="F31" i="24"/>
  <c r="F33" i="24"/>
  <c r="F34" i="24"/>
  <c r="AE37" i="18"/>
  <c r="AE40" i="18"/>
  <c r="M37" i="24"/>
  <c r="M40" i="24"/>
  <c r="AE31" i="24"/>
  <c r="AE33" i="24"/>
  <c r="C64" i="11"/>
  <c r="AD64" i="11"/>
  <c r="C61" i="11"/>
  <c r="AD61" i="11"/>
  <c r="C57" i="11"/>
  <c r="AD57" i="11"/>
  <c r="C56" i="11"/>
  <c r="AD56" i="11"/>
  <c r="C55" i="11"/>
  <c r="AD55" i="11"/>
  <c r="C54" i="11"/>
  <c r="AD54" i="11"/>
  <c r="C53" i="11"/>
  <c r="AD53" i="11"/>
  <c r="C52" i="11"/>
  <c r="AD52" i="11"/>
  <c r="C51" i="11"/>
  <c r="AD51" i="11"/>
  <c r="C47" i="11"/>
  <c r="AD47" i="11"/>
  <c r="C46" i="11"/>
  <c r="AD46" i="11"/>
  <c r="C45" i="11"/>
  <c r="AD45" i="11"/>
  <c r="C44" i="11"/>
  <c r="AD44" i="11"/>
  <c r="C43" i="11"/>
  <c r="AD43" i="11"/>
  <c r="C42" i="11"/>
  <c r="AD42" i="11"/>
  <c r="C41" i="11"/>
  <c r="AD41" i="11"/>
  <c r="C40" i="11"/>
  <c r="AD40" i="11"/>
  <c r="C39" i="11"/>
  <c r="AD39" i="11"/>
  <c r="C38" i="11"/>
  <c r="AD38" i="11"/>
  <c r="C37" i="11"/>
  <c r="AD37" i="11"/>
  <c r="C36" i="11"/>
  <c r="AD36" i="11"/>
  <c r="C35" i="11"/>
  <c r="AD35" i="11"/>
  <c r="C34" i="11"/>
  <c r="AD34" i="11"/>
  <c r="C33" i="11"/>
  <c r="AD33" i="11"/>
  <c r="C32" i="11"/>
  <c r="AD32" i="11"/>
  <c r="C31" i="11"/>
  <c r="AD31" i="11"/>
  <c r="C30" i="11"/>
  <c r="AD30" i="11"/>
  <c r="C29" i="11"/>
  <c r="AD29" i="11"/>
  <c r="C28" i="11"/>
  <c r="AD28" i="11"/>
  <c r="C27" i="11"/>
  <c r="AD27" i="11"/>
  <c r="C26" i="11"/>
  <c r="AD26" i="11"/>
  <c r="C23" i="11"/>
  <c r="AD23" i="11"/>
  <c r="C22" i="11"/>
  <c r="AD22" i="11"/>
  <c r="C20" i="11"/>
  <c r="AD20" i="11"/>
  <c r="C19" i="11"/>
  <c r="AD19" i="11"/>
  <c r="C17" i="11"/>
  <c r="AD17" i="11"/>
  <c r="C15" i="11"/>
  <c r="AD15" i="11"/>
  <c r="C14" i="11"/>
  <c r="AD14" i="11"/>
  <c r="C13" i="11"/>
  <c r="AD13" i="11"/>
  <c r="C12" i="11"/>
  <c r="AD12" i="11"/>
  <c r="C10" i="11"/>
  <c r="AD10" i="11"/>
  <c r="C8" i="11"/>
  <c r="AD8" i="11"/>
  <c r="C7" i="11"/>
  <c r="AD7" i="11"/>
  <c r="C6" i="11"/>
  <c r="AD6" i="11"/>
  <c r="C5" i="11"/>
  <c r="AD5" i="11"/>
  <c r="C4" i="11"/>
  <c r="AD4" i="11"/>
  <c r="C3" i="11"/>
  <c r="AD3" i="11"/>
  <c r="C62" i="11"/>
  <c r="AD62" i="11"/>
  <c r="O57" i="10"/>
  <c r="C11" i="11"/>
  <c r="AD11" i="11"/>
  <c r="S9" i="11"/>
  <c r="T9" i="11"/>
  <c r="U9" i="11"/>
  <c r="V9" i="11"/>
  <c r="W9" i="11"/>
  <c r="Y9" i="11"/>
  <c r="AA9" i="11"/>
  <c r="AB9" i="11"/>
  <c r="AC9" i="11"/>
  <c r="AE9" i="11"/>
  <c r="AF9" i="11"/>
  <c r="S16" i="11"/>
  <c r="T16" i="11"/>
  <c r="U16" i="11"/>
  <c r="V16" i="11"/>
  <c r="W16" i="11"/>
  <c r="Y16" i="11"/>
  <c r="AA16" i="11"/>
  <c r="AB16" i="11"/>
  <c r="AC16" i="11"/>
  <c r="AE16" i="11"/>
  <c r="AF16" i="11"/>
  <c r="S18" i="11"/>
  <c r="T18" i="11"/>
  <c r="U18" i="11"/>
  <c r="V18" i="11"/>
  <c r="W18" i="11"/>
  <c r="Y18" i="11"/>
  <c r="AA18" i="11"/>
  <c r="AB18" i="11"/>
  <c r="AC18" i="11"/>
  <c r="AE18" i="11"/>
  <c r="AF18" i="11"/>
  <c r="S21" i="11"/>
  <c r="T21" i="11"/>
  <c r="U21" i="11"/>
  <c r="V21" i="11"/>
  <c r="W21" i="11"/>
  <c r="Y21" i="11"/>
  <c r="AA21" i="11"/>
  <c r="AB21" i="11"/>
  <c r="AC21" i="11"/>
  <c r="AE21" i="11"/>
  <c r="AF21" i="11"/>
  <c r="S48" i="11"/>
  <c r="T48" i="11"/>
  <c r="U48" i="11"/>
  <c r="V48" i="11"/>
  <c r="W48" i="11"/>
  <c r="Y48" i="11"/>
  <c r="AA48" i="11"/>
  <c r="AB48" i="11"/>
  <c r="AC48" i="11"/>
  <c r="AE48" i="11"/>
  <c r="AF48" i="11"/>
  <c r="S50" i="11"/>
  <c r="T50" i="11"/>
  <c r="U50" i="11"/>
  <c r="V50" i="11"/>
  <c r="W50" i="11"/>
  <c r="Y50" i="11"/>
  <c r="AA50" i="11"/>
  <c r="AB50" i="11"/>
  <c r="AC50" i="11"/>
  <c r="AE50" i="11"/>
  <c r="AF50" i="11"/>
  <c r="S58" i="11"/>
  <c r="T58" i="11"/>
  <c r="U58" i="11"/>
  <c r="V58" i="11"/>
  <c r="W58" i="11"/>
  <c r="Y58" i="11"/>
  <c r="AA58" i="11"/>
  <c r="AB58" i="11"/>
  <c r="AC58" i="11"/>
  <c r="AE58" i="11"/>
  <c r="AF58" i="11"/>
  <c r="S63" i="11"/>
  <c r="T63" i="11"/>
  <c r="U63" i="11"/>
  <c r="V63" i="11"/>
  <c r="W63" i="11"/>
  <c r="Y63" i="11"/>
  <c r="AA63" i="11"/>
  <c r="AB63" i="11"/>
  <c r="AC63" i="11"/>
  <c r="AE63" i="11"/>
  <c r="AF63" i="11"/>
  <c r="S65" i="11"/>
  <c r="T65" i="11"/>
  <c r="U65" i="11"/>
  <c r="V65" i="11"/>
  <c r="W65" i="11"/>
  <c r="Y65" i="11"/>
  <c r="AA65" i="11"/>
  <c r="AB65" i="11"/>
  <c r="AC65" i="11"/>
  <c r="AE65" i="11"/>
  <c r="AF65" i="11"/>
  <c r="AD66" i="11"/>
  <c r="AG50" i="11"/>
  <c r="AG9" i="11"/>
  <c r="Z5" i="11"/>
  <c r="X5" i="11"/>
  <c r="Z14" i="11"/>
  <c r="X14" i="11"/>
  <c r="X27" i="11"/>
  <c r="Z27" i="11"/>
  <c r="X35" i="11"/>
  <c r="Z35" i="11"/>
  <c r="X43" i="11"/>
  <c r="Z43" i="11"/>
  <c r="Z54" i="11"/>
  <c r="X54" i="11"/>
  <c r="Z6" i="11"/>
  <c r="X6" i="11"/>
  <c r="Z15" i="11"/>
  <c r="X15" i="11"/>
  <c r="Z28" i="11"/>
  <c r="X28" i="11"/>
  <c r="X36" i="11"/>
  <c r="Z36" i="11"/>
  <c r="X44" i="11"/>
  <c r="Z44" i="11"/>
  <c r="Z55" i="11"/>
  <c r="X55" i="11"/>
  <c r="Z7" i="11"/>
  <c r="X7" i="11"/>
  <c r="X17" i="11"/>
  <c r="Z17" i="11"/>
  <c r="Z29" i="11"/>
  <c r="X29" i="11"/>
  <c r="Z37" i="11"/>
  <c r="X37" i="11"/>
  <c r="Z45" i="11"/>
  <c r="X45" i="11"/>
  <c r="Z56" i="11"/>
  <c r="X56" i="11"/>
  <c r="Z38" i="11"/>
  <c r="X38" i="11"/>
  <c r="Z46" i="11"/>
  <c r="X46" i="11"/>
  <c r="Z31" i="11"/>
  <c r="X31" i="11"/>
  <c r="X39" i="11"/>
  <c r="Z39" i="11"/>
  <c r="Z47" i="11"/>
  <c r="X47" i="11"/>
  <c r="Z11" i="11"/>
  <c r="X11" i="11"/>
  <c r="Z22" i="11"/>
  <c r="X22" i="11"/>
  <c r="Z32" i="11"/>
  <c r="X32" i="11"/>
  <c r="Z40" i="11"/>
  <c r="X40" i="11"/>
  <c r="X62" i="11"/>
  <c r="Z62" i="11"/>
  <c r="Z3" i="11"/>
  <c r="X3" i="11"/>
  <c r="Z12" i="11"/>
  <c r="X12" i="11"/>
  <c r="Z23" i="11"/>
  <c r="X23" i="11"/>
  <c r="Z33" i="11"/>
  <c r="X33" i="11"/>
  <c r="Z41" i="11"/>
  <c r="X41" i="11"/>
  <c r="X52" i="11"/>
  <c r="Z52" i="11"/>
  <c r="Z64" i="11"/>
  <c r="X64" i="11"/>
  <c r="X8" i="11"/>
  <c r="Z8" i="11"/>
  <c r="Z30" i="11"/>
  <c r="X30" i="11"/>
  <c r="Z57" i="11"/>
  <c r="X57" i="11"/>
  <c r="Z10" i="11"/>
  <c r="X10" i="11"/>
  <c r="Z20" i="11"/>
  <c r="X20" i="11"/>
  <c r="Z61" i="11"/>
  <c r="X61" i="11"/>
  <c r="Z51" i="11"/>
  <c r="X51" i="11"/>
  <c r="Z4" i="11"/>
  <c r="X4" i="11"/>
  <c r="Z13" i="11"/>
  <c r="X13" i="11"/>
  <c r="Z26" i="11"/>
  <c r="X26" i="11"/>
  <c r="Z34" i="11"/>
  <c r="X34" i="11"/>
  <c r="Z42" i="11"/>
  <c r="X42" i="11"/>
  <c r="X53" i="11"/>
  <c r="Z53" i="11"/>
  <c r="Z19" i="11"/>
  <c r="X19" i="11"/>
  <c r="AG65" i="11"/>
  <c r="AG21" i="11"/>
  <c r="AG63" i="11"/>
  <c r="AG58" i="11"/>
  <c r="AG18" i="11"/>
  <c r="AG48" i="11"/>
  <c r="AG16" i="11"/>
  <c r="O65" i="10"/>
  <c r="S31" i="18"/>
  <c r="T31" i="18"/>
  <c r="AD73" i="11"/>
  <c r="AD74" i="11"/>
  <c r="AT21" i="18"/>
  <c r="AC21" i="24"/>
  <c r="AD72" i="11"/>
  <c r="X66" i="11"/>
  <c r="Z66" i="11"/>
  <c r="AM2" i="22"/>
  <c r="AL2" i="22"/>
  <c r="AK2" i="22"/>
  <c r="AJ2" i="22"/>
  <c r="AI2" i="22"/>
  <c r="AH2" i="22"/>
  <c r="AG2" i="22"/>
  <c r="AF2" i="22"/>
  <c r="AE2" i="22"/>
  <c r="AD2" i="22"/>
  <c r="AC2" i="22"/>
  <c r="Z2" i="22"/>
  <c r="Y2" i="22"/>
  <c r="X2" i="22"/>
  <c r="W2" i="22"/>
  <c r="AJ2" i="18"/>
  <c r="S2" i="24"/>
  <c r="AK2" i="18"/>
  <c r="T2" i="24"/>
  <c r="AL2" i="18"/>
  <c r="U2" i="24"/>
  <c r="AN2" i="18"/>
  <c r="W2" i="24"/>
  <c r="AP2" i="18"/>
  <c r="Y2" i="24"/>
  <c r="AQ2" i="18"/>
  <c r="Z2" i="24"/>
  <c r="AR2" i="18"/>
  <c r="AA2" i="24"/>
  <c r="AU2" i="18"/>
  <c r="AT4" i="18"/>
  <c r="AC4" i="24"/>
  <c r="AT7" i="18"/>
  <c r="AC7" i="24"/>
  <c r="AT18" i="18"/>
  <c r="AC18" i="24"/>
  <c r="AT20" i="18"/>
  <c r="AC20" i="24"/>
  <c r="AT17" i="18"/>
  <c r="AC17" i="24"/>
  <c r="AT5" i="18"/>
  <c r="AC5" i="24"/>
  <c r="AT19" i="18"/>
  <c r="AC19" i="24"/>
  <c r="AT13" i="18"/>
  <c r="AC13" i="24"/>
  <c r="AT11" i="18"/>
  <c r="AC11" i="24"/>
  <c r="AT6" i="18"/>
  <c r="AC6" i="24"/>
  <c r="AT9" i="18"/>
  <c r="AC9" i="24"/>
  <c r="AT12" i="18"/>
  <c r="AC12" i="24"/>
  <c r="AT15" i="18"/>
  <c r="AC15" i="24"/>
  <c r="AT10" i="18"/>
  <c r="AC10" i="24"/>
  <c r="AT3" i="18"/>
  <c r="AT8" i="18"/>
  <c r="AC8" i="24"/>
  <c r="AT16" i="18"/>
  <c r="AC16" i="24"/>
  <c r="AT14" i="18"/>
  <c r="AC14" i="24"/>
  <c r="Z74" i="11"/>
  <c r="Z73" i="11"/>
  <c r="AO35" i="18"/>
  <c r="X35" i="24"/>
  <c r="X74" i="11"/>
  <c r="X73" i="11"/>
  <c r="AM35" i="18"/>
  <c r="V35" i="24"/>
  <c r="X72" i="11"/>
  <c r="Z72" i="11"/>
  <c r="F40" i="21"/>
  <c r="C38" i="21"/>
  <c r="C24" i="21"/>
  <c r="C7" i="21"/>
  <c r="AM11" i="18"/>
  <c r="V11" i="24"/>
  <c r="AM21" i="18"/>
  <c r="V21" i="24"/>
  <c r="AO3" i="18"/>
  <c r="X3" i="24"/>
  <c r="AO21" i="18"/>
  <c r="X21" i="24"/>
  <c r="AT22" i="18"/>
  <c r="AT37" i="18"/>
  <c r="AT40" i="18"/>
  <c r="AC3" i="24"/>
  <c r="AO9" i="18"/>
  <c r="X9" i="24"/>
  <c r="AO10" i="18"/>
  <c r="X10" i="24"/>
  <c r="AM12" i="18"/>
  <c r="V12" i="24"/>
  <c r="AO19" i="18"/>
  <c r="X19" i="24"/>
  <c r="AO15" i="18"/>
  <c r="X15" i="24"/>
  <c r="AO8" i="18"/>
  <c r="X8" i="24"/>
  <c r="AO14" i="18"/>
  <c r="X14" i="24"/>
  <c r="AO5" i="18"/>
  <c r="X5" i="24"/>
  <c r="AO12" i="18"/>
  <c r="X12" i="24"/>
  <c r="AO16" i="18"/>
  <c r="X16" i="24"/>
  <c r="AO6" i="18"/>
  <c r="X6" i="24"/>
  <c r="AO11" i="18"/>
  <c r="X11" i="24"/>
  <c r="AO17" i="18"/>
  <c r="X17" i="24"/>
  <c r="AO13" i="18"/>
  <c r="X13" i="24"/>
  <c r="AO20" i="18"/>
  <c r="X20" i="24"/>
  <c r="AO7" i="18"/>
  <c r="X7" i="24"/>
  <c r="AO18" i="18"/>
  <c r="X18" i="24"/>
  <c r="AO4" i="18"/>
  <c r="X4" i="24"/>
  <c r="AM6" i="18"/>
  <c r="V6" i="24"/>
  <c r="AM28" i="18"/>
  <c r="V28" i="24"/>
  <c r="AM29" i="18"/>
  <c r="V29" i="24"/>
  <c r="AM8" i="18"/>
  <c r="V8" i="24"/>
  <c r="AM16" i="18"/>
  <c r="V16" i="24"/>
  <c r="AM9" i="18"/>
  <c r="V9" i="24"/>
  <c r="AM14" i="18"/>
  <c r="V14" i="24"/>
  <c r="AM5" i="18"/>
  <c r="V5" i="24"/>
  <c r="AM7" i="18"/>
  <c r="V7" i="24"/>
  <c r="AM10" i="18"/>
  <c r="V10" i="24"/>
  <c r="AM3" i="18"/>
  <c r="AM20" i="18"/>
  <c r="V20" i="24"/>
  <c r="AM19" i="18"/>
  <c r="V19" i="24"/>
  <c r="AM15" i="18"/>
  <c r="V15" i="24"/>
  <c r="AM18" i="18"/>
  <c r="V18" i="24"/>
  <c r="AM17" i="18"/>
  <c r="V17" i="24"/>
  <c r="AM4" i="18"/>
  <c r="V4" i="24"/>
  <c r="AM13" i="18"/>
  <c r="V13" i="24"/>
  <c r="AO28" i="18"/>
  <c r="X28" i="24"/>
  <c r="AO27" i="18"/>
  <c r="X27" i="24"/>
  <c r="AM27" i="18"/>
  <c r="V27" i="24"/>
  <c r="AM30" i="18"/>
  <c r="V30" i="24"/>
  <c r="AM24" i="18"/>
  <c r="V24" i="24"/>
  <c r="AO24" i="18"/>
  <c r="X24" i="24"/>
  <c r="AO29" i="18"/>
  <c r="X29" i="24"/>
  <c r="AO30" i="18"/>
  <c r="X30" i="24"/>
  <c r="J44" i="21"/>
  <c r="J43" i="21"/>
  <c r="C40" i="21"/>
  <c r="X22" i="24"/>
  <c r="AC22" i="24"/>
  <c r="AC37" i="24"/>
  <c r="AC40" i="24"/>
  <c r="V3" i="24"/>
  <c r="V22" i="24"/>
  <c r="AM22" i="18"/>
  <c r="AO22" i="18"/>
  <c r="V31" i="24"/>
  <c r="V33" i="24"/>
  <c r="AM31" i="18"/>
  <c r="AM33" i="18"/>
  <c r="AO31" i="18"/>
  <c r="AO33" i="18"/>
  <c r="X31" i="24"/>
  <c r="X33" i="24"/>
  <c r="V37" i="24"/>
  <c r="V40" i="24"/>
  <c r="AO37" i="18"/>
  <c r="AO40" i="18"/>
  <c r="AM37" i="18"/>
  <c r="AM40" i="18"/>
  <c r="X37" i="24"/>
  <c r="X40" i="24"/>
  <c r="L23" i="19"/>
  <c r="J23" i="19"/>
  <c r="G23" i="19"/>
  <c r="M23" i="19"/>
  <c r="K23" i="19"/>
  <c r="I23" i="19"/>
  <c r="E23" i="19"/>
  <c r="Q20" i="19"/>
  <c r="D20" i="22"/>
  <c r="Q18" i="19"/>
  <c r="D18" i="22"/>
  <c r="Q16" i="19"/>
  <c r="D16" i="22"/>
  <c r="Q15" i="19"/>
  <c r="D15" i="22"/>
  <c r="Q14" i="19"/>
  <c r="D14" i="22"/>
  <c r="Q13" i="19"/>
  <c r="D13" i="22"/>
  <c r="Q12" i="19"/>
  <c r="D12" i="22"/>
  <c r="Q11" i="19"/>
  <c r="D11" i="22"/>
  <c r="Q10" i="19"/>
  <c r="D10" i="22"/>
  <c r="Q9" i="19"/>
  <c r="D9" i="22"/>
  <c r="Q8" i="19"/>
  <c r="D8" i="22"/>
  <c r="Q7" i="19"/>
  <c r="D7" i="22"/>
  <c r="Q6" i="19"/>
  <c r="D6" i="22"/>
  <c r="Q5" i="19"/>
  <c r="D5" i="22"/>
  <c r="Q4" i="19"/>
  <c r="D4" i="22"/>
  <c r="Q3" i="19"/>
  <c r="AD2" i="19"/>
  <c r="AC2" i="19"/>
  <c r="AB2" i="19"/>
  <c r="AA2" i="19"/>
  <c r="Z2" i="19"/>
  <c r="Y2" i="19"/>
  <c r="X2" i="19"/>
  <c r="W2" i="19"/>
  <c r="V2" i="19"/>
  <c r="U2" i="19"/>
  <c r="T2" i="19"/>
  <c r="S2" i="19"/>
  <c r="U31" i="18"/>
  <c r="U33" i="18"/>
  <c r="Q31" i="18"/>
  <c r="Q33" i="18"/>
  <c r="O31" i="18"/>
  <c r="O33" i="18"/>
  <c r="N31" i="18"/>
  <c r="N33" i="18"/>
  <c r="M31" i="18"/>
  <c r="M33" i="18"/>
  <c r="L31" i="18"/>
  <c r="L33" i="18"/>
  <c r="K31" i="18"/>
  <c r="K33" i="18"/>
  <c r="G31" i="18"/>
  <c r="G33" i="18"/>
  <c r="F31" i="18"/>
  <c r="F33" i="18"/>
  <c r="AD5" i="18"/>
  <c r="AI2" i="18"/>
  <c r="R2" i="24"/>
  <c r="AH2" i="18"/>
  <c r="Q2" i="24"/>
  <c r="AD2" i="18"/>
  <c r="L2" i="24"/>
  <c r="AC2" i="18"/>
  <c r="AB2" i="18"/>
  <c r="AA2" i="18"/>
  <c r="D3" i="22"/>
  <c r="D22" i="22"/>
  <c r="Q22" i="19"/>
  <c r="AC19" i="18"/>
  <c r="AC17" i="18"/>
  <c r="AD19" i="18"/>
  <c r="L19" i="24"/>
  <c r="AD17" i="18"/>
  <c r="L17" i="24"/>
  <c r="E4" i="22"/>
  <c r="T4" i="22"/>
  <c r="E5" i="22"/>
  <c r="T5" i="22"/>
  <c r="T13" i="22"/>
  <c r="E13" i="22"/>
  <c r="T6" i="22"/>
  <c r="E6" i="22"/>
  <c r="E14" i="22"/>
  <c r="T14" i="22"/>
  <c r="E8" i="22"/>
  <c r="T8" i="22"/>
  <c r="T9" i="22"/>
  <c r="E9" i="22"/>
  <c r="T18" i="22"/>
  <c r="E18" i="22"/>
  <c r="T12" i="22"/>
  <c r="E12" i="22"/>
  <c r="T7" i="22"/>
  <c r="E7" i="22"/>
  <c r="E10" i="22"/>
  <c r="T10" i="22"/>
  <c r="E20" i="22"/>
  <c r="T20" i="22"/>
  <c r="T15" i="22"/>
  <c r="E15" i="22"/>
  <c r="E11" i="22"/>
  <c r="T11" i="22"/>
  <c r="T16" i="22"/>
  <c r="E16" i="22"/>
  <c r="AC4" i="18"/>
  <c r="K4" i="24"/>
  <c r="AC12" i="18"/>
  <c r="K12" i="24"/>
  <c r="AC20" i="18"/>
  <c r="K20" i="24"/>
  <c r="AC5" i="18"/>
  <c r="K5" i="24"/>
  <c r="AC13" i="18"/>
  <c r="K13" i="24"/>
  <c r="AC6" i="18"/>
  <c r="K6" i="24"/>
  <c r="AC14" i="18"/>
  <c r="K14" i="24"/>
  <c r="AC7" i="18"/>
  <c r="K7" i="24"/>
  <c r="AC15" i="18"/>
  <c r="K15" i="24"/>
  <c r="AC10" i="18"/>
  <c r="K10" i="24"/>
  <c r="AC11" i="18"/>
  <c r="K11" i="24"/>
  <c r="AC3" i="18"/>
  <c r="AC8" i="18"/>
  <c r="K8" i="24"/>
  <c r="AC16" i="18"/>
  <c r="K16" i="24"/>
  <c r="AC9" i="18"/>
  <c r="K9" i="24"/>
  <c r="AC18" i="18"/>
  <c r="K18" i="24"/>
  <c r="AD4" i="18"/>
  <c r="L4" i="24"/>
  <c r="AD6" i="18"/>
  <c r="L6" i="24"/>
  <c r="AD14" i="18"/>
  <c r="L14" i="24"/>
  <c r="AD7" i="18"/>
  <c r="L7" i="24"/>
  <c r="AD15" i="18"/>
  <c r="L15" i="24"/>
  <c r="AD16" i="18"/>
  <c r="L16" i="24"/>
  <c r="AD11" i="18"/>
  <c r="L11" i="24"/>
  <c r="L5" i="24"/>
  <c r="AD8" i="18"/>
  <c r="L8" i="24"/>
  <c r="AD9" i="18"/>
  <c r="L9" i="24"/>
  <c r="AD18" i="18"/>
  <c r="L18" i="24"/>
  <c r="AD20" i="18"/>
  <c r="L20" i="24"/>
  <c r="AD3" i="18"/>
  <c r="AD12" i="18"/>
  <c r="L12" i="24"/>
  <c r="AD13" i="18"/>
  <c r="L13" i="24"/>
  <c r="AD10" i="18"/>
  <c r="L10" i="24"/>
  <c r="D23" i="19"/>
  <c r="F23" i="19"/>
  <c r="H23" i="19"/>
  <c r="T3" i="22"/>
  <c r="E3" i="22"/>
  <c r="T22" i="22"/>
  <c r="E22" i="22"/>
  <c r="L3" i="24"/>
  <c r="L22" i="24"/>
  <c r="AD22" i="18"/>
  <c r="K3" i="24"/>
  <c r="AC22" i="18"/>
  <c r="K17" i="24"/>
  <c r="K19" i="24"/>
  <c r="D23" i="22"/>
  <c r="K22" i="24"/>
  <c r="T23" i="22"/>
  <c r="E23" i="22"/>
  <c r="AC2" i="13"/>
  <c r="AD2" i="13"/>
  <c r="T2" i="13"/>
  <c r="U2" i="13"/>
  <c r="V2" i="13"/>
  <c r="W2" i="13"/>
  <c r="X2" i="13"/>
  <c r="Y2" i="13"/>
  <c r="Z2" i="13"/>
  <c r="AA2" i="13"/>
  <c r="AB2" i="13"/>
  <c r="S2" i="13"/>
  <c r="M31" i="13"/>
  <c r="M33" i="13"/>
  <c r="M36" i="13"/>
  <c r="L36" i="13"/>
  <c r="L31" i="13"/>
  <c r="L33" i="13"/>
  <c r="L34" i="13"/>
  <c r="K36" i="13"/>
  <c r="K31" i="13"/>
  <c r="K33" i="13"/>
  <c r="K34" i="13"/>
  <c r="J36" i="13"/>
  <c r="I36" i="13"/>
  <c r="Q35" i="13"/>
  <c r="Q32" i="13"/>
  <c r="D32" i="18"/>
  <c r="Q30" i="13"/>
  <c r="D30" i="18"/>
  <c r="Q29" i="13"/>
  <c r="D29" i="18"/>
  <c r="Q28" i="13"/>
  <c r="D28" i="18"/>
  <c r="Q27" i="13"/>
  <c r="D27" i="18"/>
  <c r="Q24" i="13"/>
  <c r="D24" i="18"/>
  <c r="Q4" i="13"/>
  <c r="D4" i="18"/>
  <c r="Q5" i="13"/>
  <c r="D5" i="18"/>
  <c r="D6" i="18"/>
  <c r="Q7" i="13"/>
  <c r="D7" i="18"/>
  <c r="Q8" i="13"/>
  <c r="D8" i="18"/>
  <c r="Q9" i="13"/>
  <c r="D9" i="18"/>
  <c r="Q10" i="13"/>
  <c r="D10" i="18"/>
  <c r="Q11" i="13"/>
  <c r="D11" i="18"/>
  <c r="Q12" i="13"/>
  <c r="D12" i="18"/>
  <c r="Q13" i="13"/>
  <c r="D13" i="18"/>
  <c r="Q14" i="13"/>
  <c r="D14" i="18"/>
  <c r="Q15" i="13"/>
  <c r="D15" i="18"/>
  <c r="Q16" i="13"/>
  <c r="D16" i="18"/>
  <c r="D18" i="18"/>
  <c r="Q20" i="13"/>
  <c r="D20" i="18"/>
  <c r="Q3" i="13"/>
  <c r="D3" i="18"/>
  <c r="I23" i="13"/>
  <c r="J23" i="13"/>
  <c r="L23" i="13"/>
  <c r="I31" i="13"/>
  <c r="I33" i="13"/>
  <c r="I34" i="13"/>
  <c r="J31" i="13"/>
  <c r="J33" i="13"/>
  <c r="J34" i="13"/>
  <c r="N31" i="13"/>
  <c r="N33" i="13"/>
  <c r="O31" i="13"/>
  <c r="O33" i="13"/>
  <c r="H36" i="13"/>
  <c r="H31" i="13"/>
  <c r="H33" i="13"/>
  <c r="H34" i="13"/>
  <c r="G36" i="13"/>
  <c r="F36" i="13"/>
  <c r="E36" i="13"/>
  <c r="E31" i="13"/>
  <c r="E33" i="13"/>
  <c r="E34" i="13"/>
  <c r="F31" i="13"/>
  <c r="F33" i="13"/>
  <c r="F34" i="13"/>
  <c r="G31" i="13"/>
  <c r="G33" i="13"/>
  <c r="G34" i="13"/>
  <c r="E23" i="13"/>
  <c r="G23" i="13"/>
  <c r="D22" i="18"/>
  <c r="O23" i="13"/>
  <c r="AD5" i="13"/>
  <c r="AD19" i="13"/>
  <c r="AD3" i="13"/>
  <c r="AD11" i="13"/>
  <c r="AD18" i="13"/>
  <c r="AD13" i="13"/>
  <c r="AD20" i="13"/>
  <c r="AD10" i="13"/>
  <c r="AD12" i="13"/>
  <c r="AD17" i="13"/>
  <c r="AD4" i="13"/>
  <c r="AD9" i="13"/>
  <c r="AD16" i="13"/>
  <c r="AD14" i="13"/>
  <c r="AD7" i="13"/>
  <c r="AD8" i="13"/>
  <c r="AD15" i="13"/>
  <c r="AD6" i="13"/>
  <c r="K23" i="13"/>
  <c r="M23" i="13"/>
  <c r="O37" i="13"/>
  <c r="X20" i="18"/>
  <c r="E20" i="18"/>
  <c r="E27" i="18"/>
  <c r="X27" i="18"/>
  <c r="E24" i="18"/>
  <c r="X24" i="18"/>
  <c r="D31" i="18"/>
  <c r="D33" i="18"/>
  <c r="D34" i="18"/>
  <c r="X18" i="18"/>
  <c r="E18" i="18"/>
  <c r="X28" i="18"/>
  <c r="E28" i="18"/>
  <c r="X16" i="18"/>
  <c r="E16" i="18"/>
  <c r="X29" i="18"/>
  <c r="E29" i="18"/>
  <c r="X30" i="18"/>
  <c r="E30" i="18"/>
  <c r="X14" i="18"/>
  <c r="E14" i="18"/>
  <c r="X6" i="18"/>
  <c r="E6" i="18"/>
  <c r="E32" i="18"/>
  <c r="E13" i="18"/>
  <c r="X13" i="18"/>
  <c r="Q36" i="13"/>
  <c r="D35" i="18"/>
  <c r="E15" i="18"/>
  <c r="X15" i="18"/>
  <c r="X4" i="18"/>
  <c r="E4" i="18"/>
  <c r="E3" i="18"/>
  <c r="X3" i="18"/>
  <c r="E12" i="18"/>
  <c r="X12" i="18"/>
  <c r="X7" i="18"/>
  <c r="E7" i="18"/>
  <c r="X11" i="18"/>
  <c r="E11" i="18"/>
  <c r="X10" i="18"/>
  <c r="E10" i="18"/>
  <c r="X9" i="18"/>
  <c r="E9" i="18"/>
  <c r="X8" i="18"/>
  <c r="E8" i="18"/>
  <c r="X5" i="18"/>
  <c r="E5" i="18"/>
  <c r="F37" i="13"/>
  <c r="H37" i="13"/>
  <c r="H23" i="13"/>
  <c r="I37" i="13"/>
  <c r="N37" i="13"/>
  <c r="G37" i="13"/>
  <c r="F23" i="13"/>
  <c r="E37" i="13"/>
  <c r="L37" i="13"/>
  <c r="K37" i="13"/>
  <c r="J37" i="13"/>
  <c r="J38" i="13"/>
  <c r="H38" i="13"/>
  <c r="L38" i="13"/>
  <c r="F38" i="13"/>
  <c r="E38" i="13"/>
  <c r="I38" i="13"/>
  <c r="X22" i="18"/>
  <c r="E22" i="18"/>
  <c r="AD22" i="13"/>
  <c r="AD37" i="13"/>
  <c r="X31" i="18"/>
  <c r="X33" i="18"/>
  <c r="E31" i="18"/>
  <c r="E33" i="18"/>
  <c r="E34" i="18"/>
  <c r="X35" i="18"/>
  <c r="E35" i="18"/>
  <c r="E36" i="18"/>
  <c r="D36" i="18"/>
  <c r="D36" i="13"/>
  <c r="D23" i="13"/>
  <c r="K47" i="14"/>
  <c r="J47" i="14"/>
  <c r="I47" i="14"/>
  <c r="H47" i="14"/>
  <c r="R46" i="14"/>
  <c r="Q43" i="14"/>
  <c r="P43" i="14"/>
  <c r="O43" i="14"/>
  <c r="N43" i="14"/>
  <c r="Q40" i="14"/>
  <c r="P40" i="14"/>
  <c r="O40" i="14"/>
  <c r="N40" i="14"/>
  <c r="Q39" i="14"/>
  <c r="P39" i="14"/>
  <c r="O39" i="14"/>
  <c r="N39" i="14"/>
  <c r="Q37" i="14"/>
  <c r="P37" i="14"/>
  <c r="O37" i="14"/>
  <c r="N37" i="14"/>
  <c r="Q36" i="14"/>
  <c r="P36" i="14"/>
  <c r="O36" i="14"/>
  <c r="N36" i="14"/>
  <c r="R35" i="14"/>
  <c r="Q35" i="14"/>
  <c r="P35" i="14"/>
  <c r="O35" i="14"/>
  <c r="N35" i="14"/>
  <c r="Q33" i="14"/>
  <c r="P33" i="14"/>
  <c r="O33" i="14"/>
  <c r="N33" i="14"/>
  <c r="Q32" i="14"/>
  <c r="P32" i="14"/>
  <c r="O32" i="14"/>
  <c r="N32" i="14"/>
  <c r="Q31" i="14"/>
  <c r="P31" i="14"/>
  <c r="O31" i="14"/>
  <c r="N31" i="14"/>
  <c r="S19" i="13"/>
  <c r="Q30" i="14"/>
  <c r="P30" i="14"/>
  <c r="O30" i="14"/>
  <c r="N30" i="14"/>
  <c r="Q29" i="14"/>
  <c r="AB35" i="13"/>
  <c r="P29" i="14"/>
  <c r="O29" i="14"/>
  <c r="N29" i="14"/>
  <c r="R29" i="14"/>
  <c r="Q27" i="14"/>
  <c r="P27" i="14"/>
  <c r="O27" i="14"/>
  <c r="N27" i="14"/>
  <c r="R27" i="14"/>
  <c r="K38" i="13"/>
  <c r="Q25" i="14"/>
  <c r="AA35" i="13"/>
  <c r="P25" i="14"/>
  <c r="O25" i="14"/>
  <c r="N25" i="14"/>
  <c r="Q24" i="14"/>
  <c r="Q23" i="14"/>
  <c r="Z35" i="13"/>
  <c r="P23" i="14"/>
  <c r="O23" i="14"/>
  <c r="N23" i="14"/>
  <c r="M22" i="14"/>
  <c r="Q21" i="14"/>
  <c r="P21" i="14"/>
  <c r="O21" i="14"/>
  <c r="N21" i="14"/>
  <c r="Q20" i="14"/>
  <c r="P20" i="14"/>
  <c r="O20" i="14"/>
  <c r="N20" i="14"/>
  <c r="Q19" i="14"/>
  <c r="P19" i="14"/>
  <c r="O19" i="14"/>
  <c r="N19" i="14"/>
  <c r="Q17" i="14"/>
  <c r="P17" i="14"/>
  <c r="O17" i="14"/>
  <c r="N17" i="14"/>
  <c r="Q16" i="14"/>
  <c r="Q15" i="14"/>
  <c r="P15" i="14"/>
  <c r="O15" i="14"/>
  <c r="N15" i="14"/>
  <c r="Q14" i="14"/>
  <c r="P14" i="14"/>
  <c r="O14" i="14"/>
  <c r="N14" i="14"/>
  <c r="M14" i="14"/>
  <c r="Q12" i="14"/>
  <c r="Q11" i="14"/>
  <c r="P11" i="14"/>
  <c r="O11" i="14"/>
  <c r="N11" i="14"/>
  <c r="Q10" i="14"/>
  <c r="X35" i="13"/>
  <c r="P10" i="14"/>
  <c r="O10" i="14"/>
  <c r="N10" i="14"/>
  <c r="R10" i="14"/>
  <c r="Q6" i="14"/>
  <c r="P6" i="14"/>
  <c r="O6" i="14"/>
  <c r="N6" i="14"/>
  <c r="Q5" i="14"/>
  <c r="P5" i="14"/>
  <c r="O5" i="14"/>
  <c r="N5" i="14"/>
  <c r="M5" i="14"/>
  <c r="Q4" i="14"/>
  <c r="D31" i="13"/>
  <c r="D33" i="13"/>
  <c r="AC26" i="18"/>
  <c r="K26" i="24"/>
  <c r="AC25" i="18"/>
  <c r="K25" i="24"/>
  <c r="AC27" i="18"/>
  <c r="R30" i="14"/>
  <c r="R19" i="14"/>
  <c r="M20" i="14"/>
  <c r="M21" i="14"/>
  <c r="M7" i="14"/>
  <c r="M25" i="14"/>
  <c r="Q26" i="14"/>
  <c r="M6" i="14"/>
  <c r="M32" i="14"/>
  <c r="Z17" i="19"/>
  <c r="Z19" i="19"/>
  <c r="Z7" i="19"/>
  <c r="Z8" i="19"/>
  <c r="Z3" i="19"/>
  <c r="Z16" i="19"/>
  <c r="Z11" i="19"/>
  <c r="Z15" i="19"/>
  <c r="Z14" i="19"/>
  <c r="Z20" i="19"/>
  <c r="Z12" i="19"/>
  <c r="Z4" i="19"/>
  <c r="Z6" i="19"/>
  <c r="Z10" i="19"/>
  <c r="Z13" i="19"/>
  <c r="Z18" i="19"/>
  <c r="Z5" i="19"/>
  <c r="Z9" i="19"/>
  <c r="W35" i="13"/>
  <c r="AA17" i="13"/>
  <c r="AA19" i="13"/>
  <c r="AA18" i="19"/>
  <c r="AA11" i="19"/>
  <c r="AA14" i="19"/>
  <c r="AA17" i="19"/>
  <c r="AA9" i="19"/>
  <c r="AA20" i="19"/>
  <c r="AA19" i="19"/>
  <c r="AA16" i="19"/>
  <c r="AA10" i="19"/>
  <c r="AA13" i="19"/>
  <c r="AA8" i="19"/>
  <c r="AA4" i="19"/>
  <c r="AA5" i="19"/>
  <c r="AA7" i="19"/>
  <c r="AA6" i="19"/>
  <c r="AA12" i="19"/>
  <c r="AA15" i="19"/>
  <c r="AA3" i="19"/>
  <c r="M13" i="14"/>
  <c r="T19" i="13"/>
  <c r="T17" i="13"/>
  <c r="M42" i="14"/>
  <c r="U19" i="19"/>
  <c r="U17" i="19"/>
  <c r="AC30" i="18"/>
  <c r="K30" i="24"/>
  <c r="K27" i="24"/>
  <c r="AC24" i="18"/>
  <c r="AC28" i="18"/>
  <c r="K28" i="24"/>
  <c r="AC29" i="18"/>
  <c r="K29" i="24"/>
  <c r="M9" i="14"/>
  <c r="M17" i="14"/>
  <c r="M8" i="14"/>
  <c r="M28" i="14"/>
  <c r="T35" i="13"/>
  <c r="U35" i="13"/>
  <c r="R39" i="14"/>
  <c r="R40" i="14"/>
  <c r="O41" i="14"/>
  <c r="AC35" i="13"/>
  <c r="AC37" i="13"/>
  <c r="M18" i="14"/>
  <c r="M15" i="14"/>
  <c r="M35" i="14"/>
  <c r="M46" i="14"/>
  <c r="AB19" i="13"/>
  <c r="AB17" i="13"/>
  <c r="AB17" i="19"/>
  <c r="AB19" i="19"/>
  <c r="Y17" i="19"/>
  <c r="Y19" i="19"/>
  <c r="Y9" i="19"/>
  <c r="Y14" i="19"/>
  <c r="Y11" i="19"/>
  <c r="Y10" i="19"/>
  <c r="Y15" i="19"/>
  <c r="Y20" i="19"/>
  <c r="Y18" i="19"/>
  <c r="Y7" i="19"/>
  <c r="Y12" i="19"/>
  <c r="Y3" i="19"/>
  <c r="Y6" i="19"/>
  <c r="Y5" i="19"/>
  <c r="Y13" i="19"/>
  <c r="Y8" i="19"/>
  <c r="Y16" i="19"/>
  <c r="Y4" i="19"/>
  <c r="X19" i="19"/>
  <c r="X17" i="19"/>
  <c r="X8" i="19"/>
  <c r="X11" i="19"/>
  <c r="X12" i="19"/>
  <c r="X14" i="19"/>
  <c r="X3" i="19"/>
  <c r="X20" i="19"/>
  <c r="X10" i="19"/>
  <c r="X16" i="19"/>
  <c r="X9" i="19"/>
  <c r="X15" i="19"/>
  <c r="X4" i="19"/>
  <c r="X18" i="19"/>
  <c r="X7" i="19"/>
  <c r="X5" i="19"/>
  <c r="X13" i="19"/>
  <c r="X6" i="19"/>
  <c r="T17" i="19"/>
  <c r="T19" i="19"/>
  <c r="T10" i="19"/>
  <c r="T15" i="19"/>
  <c r="T13" i="19"/>
  <c r="T7" i="19"/>
  <c r="T16" i="19"/>
  <c r="T4" i="19"/>
  <c r="T14" i="19"/>
  <c r="T12" i="19"/>
  <c r="T8" i="19"/>
  <c r="T6" i="19"/>
  <c r="T5" i="19"/>
  <c r="T18" i="19"/>
  <c r="T9" i="19"/>
  <c r="T3" i="19"/>
  <c r="T20" i="19"/>
  <c r="T11" i="19"/>
  <c r="M23" i="14"/>
  <c r="Y17" i="13"/>
  <c r="Y19" i="13"/>
  <c r="W4" i="13"/>
  <c r="W12" i="13"/>
  <c r="W20" i="13"/>
  <c r="W16" i="13"/>
  <c r="W17" i="13"/>
  <c r="W5" i="13"/>
  <c r="W13" i="13"/>
  <c r="W3" i="13"/>
  <c r="W8" i="13"/>
  <c r="W6" i="13"/>
  <c r="W14" i="13"/>
  <c r="W15" i="13"/>
  <c r="W9" i="13"/>
  <c r="W7" i="13"/>
  <c r="W10" i="13"/>
  <c r="W18" i="13"/>
  <c r="W11" i="13"/>
  <c r="W19" i="13"/>
  <c r="R37" i="14"/>
  <c r="V6" i="19"/>
  <c r="V14" i="19"/>
  <c r="V7" i="19"/>
  <c r="V15" i="19"/>
  <c r="V16" i="19"/>
  <c r="V9" i="19"/>
  <c r="V17" i="19"/>
  <c r="V13" i="19"/>
  <c r="V3" i="19"/>
  <c r="V8" i="19"/>
  <c r="V10" i="19"/>
  <c r="V18" i="19"/>
  <c r="V11" i="19"/>
  <c r="V19" i="19"/>
  <c r="V4" i="19"/>
  <c r="V12" i="19"/>
  <c r="V20" i="19"/>
  <c r="V5" i="19"/>
  <c r="Q23" i="19"/>
  <c r="R11" i="14"/>
  <c r="M10" i="14"/>
  <c r="X19" i="13"/>
  <c r="X17" i="13"/>
  <c r="R36" i="14"/>
  <c r="M44" i="14"/>
  <c r="M31" i="14"/>
  <c r="S17" i="13"/>
  <c r="S35" i="13"/>
  <c r="S14" i="13"/>
  <c r="U17" i="13"/>
  <c r="U19" i="13"/>
  <c r="R33" i="14"/>
  <c r="M43" i="14"/>
  <c r="D23" i="18"/>
  <c r="X23" i="18"/>
  <c r="U16" i="19"/>
  <c r="U4" i="19"/>
  <c r="U18" i="19"/>
  <c r="U15" i="19"/>
  <c r="U3" i="19"/>
  <c r="U5" i="19"/>
  <c r="U14" i="19"/>
  <c r="U11" i="19"/>
  <c r="U12" i="19"/>
  <c r="U20" i="19"/>
  <c r="U8" i="19"/>
  <c r="U10" i="19"/>
  <c r="U7" i="19"/>
  <c r="U6" i="19"/>
  <c r="U9" i="19"/>
  <c r="U13" i="19"/>
  <c r="AB4" i="19"/>
  <c r="AB12" i="19"/>
  <c r="AB3" i="19"/>
  <c r="AB20" i="19"/>
  <c r="AB11" i="19"/>
  <c r="AB9" i="19"/>
  <c r="AB18" i="19"/>
  <c r="AB6" i="19"/>
  <c r="AB5" i="19"/>
  <c r="AB8" i="19"/>
  <c r="AB16" i="19"/>
  <c r="AB7" i="19"/>
  <c r="AB15" i="19"/>
  <c r="AB10" i="19"/>
  <c r="AB14" i="19"/>
  <c r="AB13" i="19"/>
  <c r="R25" i="14"/>
  <c r="S6" i="13"/>
  <c r="S16" i="13"/>
  <c r="Q49" i="14"/>
  <c r="H41" i="21"/>
  <c r="N49" i="14"/>
  <c r="E41" i="21"/>
  <c r="O49" i="14"/>
  <c r="F41" i="21"/>
  <c r="P49" i="14"/>
  <c r="G41" i="21"/>
  <c r="AB32" i="13"/>
  <c r="AB29" i="13"/>
  <c r="AB27" i="13"/>
  <c r="AB24" i="13"/>
  <c r="AB28" i="13"/>
  <c r="AB30" i="13"/>
  <c r="S32" i="13"/>
  <c r="S29" i="13"/>
  <c r="S27" i="13"/>
  <c r="S24" i="13"/>
  <c r="S28" i="13"/>
  <c r="S30" i="13"/>
  <c r="T30" i="13"/>
  <c r="T32" i="13"/>
  <c r="T24" i="13"/>
  <c r="T27" i="13"/>
  <c r="T28" i="13"/>
  <c r="T29" i="13"/>
  <c r="W30" i="13"/>
  <c r="W24" i="13"/>
  <c r="W27" i="13"/>
  <c r="W29" i="13"/>
  <c r="W32" i="13"/>
  <c r="W28" i="13"/>
  <c r="Q38" i="14"/>
  <c r="S13" i="13"/>
  <c r="AA6" i="13"/>
  <c r="AA14" i="13"/>
  <c r="AA13" i="13"/>
  <c r="AA7" i="13"/>
  <c r="AA15" i="13"/>
  <c r="AA3" i="13"/>
  <c r="AA5" i="13"/>
  <c r="AA8" i="13"/>
  <c r="AA16" i="13"/>
  <c r="AA20" i="13"/>
  <c r="AA12" i="13"/>
  <c r="AA9" i="13"/>
  <c r="AA18" i="13"/>
  <c r="AA10" i="13"/>
  <c r="AA11" i="13"/>
  <c r="AA4" i="13"/>
  <c r="U29" i="13"/>
  <c r="U32" i="13"/>
  <c r="U28" i="13"/>
  <c r="U30" i="13"/>
  <c r="U27" i="13"/>
  <c r="U24" i="13"/>
  <c r="S3" i="13"/>
  <c r="S5" i="13"/>
  <c r="U4" i="13"/>
  <c r="U12" i="13"/>
  <c r="U11" i="13"/>
  <c r="U20" i="13"/>
  <c r="U15" i="13"/>
  <c r="U13" i="13"/>
  <c r="U7" i="13"/>
  <c r="U5" i="13"/>
  <c r="U18" i="13"/>
  <c r="U10" i="13"/>
  <c r="U9" i="13"/>
  <c r="U16" i="13"/>
  <c r="U6" i="13"/>
  <c r="U3" i="13"/>
  <c r="U8" i="13"/>
  <c r="U14" i="13"/>
  <c r="N16" i="14"/>
  <c r="R21" i="14"/>
  <c r="R32" i="14"/>
  <c r="S11" i="13"/>
  <c r="S12" i="13"/>
  <c r="R14" i="14"/>
  <c r="O16" i="14"/>
  <c r="AA32" i="13"/>
  <c r="AA27" i="13"/>
  <c r="AA28" i="13"/>
  <c r="AA30" i="13"/>
  <c r="AA24" i="13"/>
  <c r="AA29" i="13"/>
  <c r="O26" i="14"/>
  <c r="S18" i="13"/>
  <c r="S4" i="13"/>
  <c r="X29" i="13"/>
  <c r="X27" i="13"/>
  <c r="X28" i="13"/>
  <c r="X30" i="13"/>
  <c r="X32" i="13"/>
  <c r="X24" i="13"/>
  <c r="R15" i="14"/>
  <c r="R17" i="14"/>
  <c r="Y8" i="13"/>
  <c r="Y16" i="13"/>
  <c r="Y9" i="13"/>
  <c r="Y18" i="13"/>
  <c r="Y10" i="13"/>
  <c r="Y20" i="13"/>
  <c r="Y4" i="13"/>
  <c r="Y5" i="13"/>
  <c r="Y14" i="13"/>
  <c r="Y7" i="13"/>
  <c r="Y11" i="13"/>
  <c r="Y3" i="13"/>
  <c r="Y12" i="13"/>
  <c r="Y13" i="13"/>
  <c r="Y6" i="13"/>
  <c r="Y15" i="13"/>
  <c r="P26" i="14"/>
  <c r="R43" i="14"/>
  <c r="S15" i="13"/>
  <c r="S20" i="13"/>
  <c r="P34" i="14"/>
  <c r="G38" i="13"/>
  <c r="X9" i="13"/>
  <c r="X18" i="13"/>
  <c r="X10" i="13"/>
  <c r="X20" i="13"/>
  <c r="X11" i="13"/>
  <c r="X3" i="13"/>
  <c r="X13" i="13"/>
  <c r="X6" i="13"/>
  <c r="X15" i="13"/>
  <c r="X8" i="13"/>
  <c r="X4" i="13"/>
  <c r="X12" i="13"/>
  <c r="X5" i="13"/>
  <c r="X14" i="13"/>
  <c r="X7" i="13"/>
  <c r="X16" i="13"/>
  <c r="M29" i="14"/>
  <c r="M36" i="14"/>
  <c r="M39" i="14"/>
  <c r="S7" i="13"/>
  <c r="S10" i="13"/>
  <c r="Y28" i="13"/>
  <c r="Y27" i="13"/>
  <c r="Y29" i="13"/>
  <c r="Y30" i="13"/>
  <c r="Y32" i="13"/>
  <c r="Y24" i="13"/>
  <c r="AB5" i="13"/>
  <c r="AB13" i="13"/>
  <c r="AB4" i="13"/>
  <c r="AB6" i="13"/>
  <c r="AB14" i="13"/>
  <c r="AB7" i="13"/>
  <c r="AB15" i="13"/>
  <c r="AB9" i="13"/>
  <c r="AB10" i="13"/>
  <c r="AB3" i="13"/>
  <c r="AB12" i="13"/>
  <c r="AB8" i="13"/>
  <c r="AB16" i="13"/>
  <c r="AB18" i="13"/>
  <c r="AB20" i="13"/>
  <c r="AB11" i="13"/>
  <c r="T4" i="13"/>
  <c r="T6" i="13"/>
  <c r="T8" i="13"/>
  <c r="T12" i="13"/>
  <c r="T14" i="13"/>
  <c r="T10" i="13"/>
  <c r="T16" i="13"/>
  <c r="T20" i="13"/>
  <c r="T9" i="13"/>
  <c r="T7" i="13"/>
  <c r="T18" i="13"/>
  <c r="T3" i="13"/>
  <c r="T15" i="13"/>
  <c r="T11" i="13"/>
  <c r="T13" i="13"/>
  <c r="T5" i="13"/>
  <c r="S9" i="13"/>
  <c r="Q23" i="13"/>
  <c r="D37" i="13"/>
  <c r="D34" i="13"/>
  <c r="N26" i="14"/>
  <c r="M33" i="14"/>
  <c r="R4" i="14"/>
  <c r="P12" i="14"/>
  <c r="R31" i="14"/>
  <c r="Q34" i="14"/>
  <c r="O4" i="14"/>
  <c r="P41" i="14"/>
  <c r="Q41" i="14"/>
  <c r="M11" i="14"/>
  <c r="N4" i="14"/>
  <c r="R5" i="14"/>
  <c r="R6" i="14"/>
  <c r="M24" i="14"/>
  <c r="N24" i="14"/>
  <c r="R20" i="14"/>
  <c r="R23" i="14"/>
  <c r="O24" i="14"/>
  <c r="M45" i="14"/>
  <c r="M38" i="14"/>
  <c r="R38" i="14"/>
  <c r="M41" i="14"/>
  <c r="R41" i="14"/>
  <c r="M27" i="14"/>
  <c r="M30" i="14"/>
  <c r="M37" i="14"/>
  <c r="M40" i="14"/>
  <c r="P4" i="14"/>
  <c r="P16" i="14"/>
  <c r="P24" i="14"/>
  <c r="E47" i="14"/>
  <c r="N12" i="14"/>
  <c r="N34" i="14"/>
  <c r="F47" i="14"/>
  <c r="M4" i="14"/>
  <c r="O12" i="14"/>
  <c r="O34" i="14"/>
  <c r="M19" i="14"/>
  <c r="N38" i="14"/>
  <c r="N41" i="14"/>
  <c r="U22" i="13"/>
  <c r="AA22" i="19"/>
  <c r="AD25" i="18"/>
  <c r="L25" i="24"/>
  <c r="AD26" i="18"/>
  <c r="L26" i="24"/>
  <c r="D38" i="13"/>
  <c r="X22" i="19"/>
  <c r="Z22" i="19"/>
  <c r="AB22" i="19"/>
  <c r="V22" i="19"/>
  <c r="U22" i="19"/>
  <c r="T22" i="19"/>
  <c r="Y22" i="19"/>
  <c r="AA22" i="13"/>
  <c r="S22" i="13"/>
  <c r="W22" i="13"/>
  <c r="X22" i="13"/>
  <c r="T22" i="13"/>
  <c r="Y22" i="13"/>
  <c r="AB22" i="13"/>
  <c r="V19" i="13"/>
  <c r="V17" i="13"/>
  <c r="V35" i="13"/>
  <c r="K24" i="24"/>
  <c r="K31" i="24"/>
  <c r="K33" i="24"/>
  <c r="K37" i="24"/>
  <c r="K40" i="24"/>
  <c r="AC31" i="18"/>
  <c r="AC33" i="18"/>
  <c r="AC37" i="18"/>
  <c r="AC40" i="18"/>
  <c r="Y35" i="13"/>
  <c r="R34" i="14"/>
  <c r="R12" i="14"/>
  <c r="P38" i="14"/>
  <c r="P47" i="14"/>
  <c r="O38" i="14"/>
  <c r="O47" i="14"/>
  <c r="S19" i="19"/>
  <c r="S17" i="19"/>
  <c r="S7" i="19"/>
  <c r="S15" i="19"/>
  <c r="S10" i="19"/>
  <c r="S3" i="19"/>
  <c r="S12" i="19"/>
  <c r="S14" i="19"/>
  <c r="S8" i="19"/>
  <c r="S16" i="19"/>
  <c r="S20" i="19"/>
  <c r="S11" i="19"/>
  <c r="S9" i="19"/>
  <c r="S18" i="19"/>
  <c r="S13" i="19"/>
  <c r="S5" i="19"/>
  <c r="S4" i="19"/>
  <c r="S6" i="19"/>
  <c r="Z17" i="13"/>
  <c r="Z19" i="13"/>
  <c r="R16" i="14"/>
  <c r="W17" i="19"/>
  <c r="W19" i="19"/>
  <c r="R26" i="14"/>
  <c r="AD24" i="18"/>
  <c r="AD28" i="18"/>
  <c r="L28" i="24"/>
  <c r="AD29" i="18"/>
  <c r="L29" i="24"/>
  <c r="AD27" i="18"/>
  <c r="L27" i="24"/>
  <c r="AD30" i="18"/>
  <c r="L30" i="24"/>
  <c r="Q47" i="14"/>
  <c r="E23" i="18"/>
  <c r="G43" i="21"/>
  <c r="G44" i="21"/>
  <c r="F43" i="21"/>
  <c r="W21" i="22"/>
  <c r="F44" i="21"/>
  <c r="X21" i="22"/>
  <c r="E43" i="21"/>
  <c r="AA21" i="18"/>
  <c r="E44" i="21"/>
  <c r="AB21" i="18"/>
  <c r="H43" i="21"/>
  <c r="AA35" i="18"/>
  <c r="H44" i="21"/>
  <c r="AB35" i="18"/>
  <c r="W6" i="19"/>
  <c r="W13" i="19"/>
  <c r="W5" i="19"/>
  <c r="W12" i="19"/>
  <c r="W15" i="19"/>
  <c r="W4" i="19"/>
  <c r="W20" i="19"/>
  <c r="W18" i="19"/>
  <c r="W10" i="19"/>
  <c r="W3" i="19"/>
  <c r="W11" i="19"/>
  <c r="W9" i="19"/>
  <c r="W16" i="19"/>
  <c r="W8" i="19"/>
  <c r="W7" i="19"/>
  <c r="W14" i="19"/>
  <c r="X31" i="13"/>
  <c r="X33" i="13"/>
  <c r="U31" i="13"/>
  <c r="U33" i="13"/>
  <c r="W31" i="13"/>
  <c r="W33" i="13"/>
  <c r="AB31" i="13"/>
  <c r="AB33" i="13"/>
  <c r="V30" i="13"/>
  <c r="V24" i="13"/>
  <c r="V29" i="13"/>
  <c r="V32" i="13"/>
  <c r="V28" i="13"/>
  <c r="V27" i="13"/>
  <c r="AA31" i="13"/>
  <c r="AA33" i="13"/>
  <c r="S31" i="13"/>
  <c r="Z6" i="13"/>
  <c r="Z14" i="13"/>
  <c r="Z7" i="13"/>
  <c r="Z15" i="13"/>
  <c r="Z8" i="13"/>
  <c r="Z16" i="13"/>
  <c r="Z4" i="13"/>
  <c r="Z12" i="13"/>
  <c r="Z5" i="13"/>
  <c r="Z13" i="13"/>
  <c r="Z9" i="13"/>
  <c r="Z18" i="13"/>
  <c r="Z10" i="13"/>
  <c r="Z20" i="13"/>
  <c r="Z11" i="13"/>
  <c r="Z3" i="13"/>
  <c r="V3" i="13"/>
  <c r="V5" i="13"/>
  <c r="V13" i="13"/>
  <c r="V7" i="13"/>
  <c r="V11" i="13"/>
  <c r="V15" i="13"/>
  <c r="V4" i="13"/>
  <c r="V18" i="13"/>
  <c r="V10" i="13"/>
  <c r="V9" i="13"/>
  <c r="V12" i="13"/>
  <c r="V16" i="13"/>
  <c r="V14" i="13"/>
  <c r="V8" i="13"/>
  <c r="V6" i="13"/>
  <c r="V20" i="13"/>
  <c r="M16" i="14"/>
  <c r="Y31" i="13"/>
  <c r="Y33" i="13"/>
  <c r="Z27" i="13"/>
  <c r="Z28" i="13"/>
  <c r="Z29" i="13"/>
  <c r="Z24" i="13"/>
  <c r="Z30" i="13"/>
  <c r="Z32" i="13"/>
  <c r="T31" i="13"/>
  <c r="T33" i="13"/>
  <c r="R24" i="14"/>
  <c r="L47" i="14"/>
  <c r="N47" i="14"/>
  <c r="M12" i="14"/>
  <c r="M26" i="14"/>
  <c r="M34" i="14"/>
  <c r="E7" i="10"/>
  <c r="F7" i="10"/>
  <c r="AF11" i="19"/>
  <c r="F11" i="24"/>
  <c r="AF9" i="19"/>
  <c r="F9" i="24"/>
  <c r="AF12" i="19"/>
  <c r="F12" i="24"/>
  <c r="AF8" i="19"/>
  <c r="F8" i="24"/>
  <c r="AF4" i="19"/>
  <c r="F4" i="24"/>
  <c r="AF6" i="19"/>
  <c r="F6" i="24"/>
  <c r="AF19" i="19"/>
  <c r="F19" i="24"/>
  <c r="AF17" i="19"/>
  <c r="F17" i="24"/>
  <c r="AF35" i="13"/>
  <c r="D35" i="24"/>
  <c r="D36" i="24"/>
  <c r="I21" i="24"/>
  <c r="AA26" i="18"/>
  <c r="AA25" i="18"/>
  <c r="J21" i="24"/>
  <c r="AB26" i="18"/>
  <c r="AB25" i="18"/>
  <c r="AF5" i="19"/>
  <c r="F5" i="24"/>
  <c r="W22" i="19"/>
  <c r="S22" i="19"/>
  <c r="AF22" i="19"/>
  <c r="AF23" i="19"/>
  <c r="AF7" i="19"/>
  <c r="F7" i="24"/>
  <c r="AF20" i="19"/>
  <c r="F20" i="24"/>
  <c r="AF16" i="19"/>
  <c r="F16" i="24"/>
  <c r="AF15" i="19"/>
  <c r="F15" i="24"/>
  <c r="AF19" i="13"/>
  <c r="D19" i="24"/>
  <c r="V22" i="13"/>
  <c r="AF17" i="13"/>
  <c r="D17" i="24"/>
  <c r="Z22" i="13"/>
  <c r="L24" i="24"/>
  <c r="L31" i="24"/>
  <c r="L33" i="24"/>
  <c r="L37" i="24"/>
  <c r="L40" i="24"/>
  <c r="AD31" i="18"/>
  <c r="AD33" i="18"/>
  <c r="AD37" i="18"/>
  <c r="AD40" i="18"/>
  <c r="AF13" i="19"/>
  <c r="F13" i="24"/>
  <c r="AF10" i="19"/>
  <c r="F10" i="24"/>
  <c r="R47" i="14"/>
  <c r="Q51" i="14"/>
  <c r="AF14" i="19"/>
  <c r="F14" i="24"/>
  <c r="AF18" i="19"/>
  <c r="F18" i="24"/>
  <c r="AF3" i="19"/>
  <c r="F3" i="24"/>
  <c r="AF32" i="13"/>
  <c r="D32" i="24"/>
  <c r="F9" i="10"/>
  <c r="O66" i="10"/>
  <c r="I35" i="24"/>
  <c r="P35" i="24"/>
  <c r="X11" i="22"/>
  <c r="X6" i="22"/>
  <c r="X12" i="22"/>
  <c r="X9" i="22"/>
  <c r="X3" i="22"/>
  <c r="X10" i="22"/>
  <c r="X5" i="22"/>
  <c r="X14" i="22"/>
  <c r="X7" i="22"/>
  <c r="X4" i="22"/>
  <c r="X20" i="22"/>
  <c r="X8" i="22"/>
  <c r="X18" i="22"/>
  <c r="X15" i="22"/>
  <c r="X16" i="22"/>
  <c r="X19" i="22"/>
  <c r="X13" i="22"/>
  <c r="X17" i="22"/>
  <c r="W17" i="22"/>
  <c r="W19" i="22"/>
  <c r="W6" i="22"/>
  <c r="W7" i="22"/>
  <c r="W4" i="22"/>
  <c r="W14" i="22"/>
  <c r="W13" i="22"/>
  <c r="W15" i="22"/>
  <c r="W12" i="22"/>
  <c r="W10" i="22"/>
  <c r="W8" i="22"/>
  <c r="W18" i="22"/>
  <c r="W9" i="22"/>
  <c r="W11" i="22"/>
  <c r="W5" i="22"/>
  <c r="W20" i="22"/>
  <c r="W16" i="22"/>
  <c r="W3" i="22"/>
  <c r="M47" i="14"/>
  <c r="AB32" i="18"/>
  <c r="AB29" i="18"/>
  <c r="AB27" i="18"/>
  <c r="AB28" i="18"/>
  <c r="AB30" i="18"/>
  <c r="AB24" i="18"/>
  <c r="AB19" i="18"/>
  <c r="AB20" i="18"/>
  <c r="AB10" i="18"/>
  <c r="AB17" i="18"/>
  <c r="AB18" i="18"/>
  <c r="AB7" i="18"/>
  <c r="AB12" i="18"/>
  <c r="AB15" i="18"/>
  <c r="AB9" i="18"/>
  <c r="AB4" i="18"/>
  <c r="AB13" i="18"/>
  <c r="AB5" i="18"/>
  <c r="AB16" i="18"/>
  <c r="AB11" i="18"/>
  <c r="AB14" i="18"/>
  <c r="AB3" i="18"/>
  <c r="AB6" i="18"/>
  <c r="AB8" i="18"/>
  <c r="AA32" i="18"/>
  <c r="AA30" i="18"/>
  <c r="AA28" i="18"/>
  <c r="AA27" i="18"/>
  <c r="AA29" i="18"/>
  <c r="AA24" i="18"/>
  <c r="AA3" i="18"/>
  <c r="AA8" i="18"/>
  <c r="AA14" i="18"/>
  <c r="AA19" i="18"/>
  <c r="AA11" i="18"/>
  <c r="AA6" i="18"/>
  <c r="AA17" i="18"/>
  <c r="AA7" i="18"/>
  <c r="AA20" i="18"/>
  <c r="AA18" i="18"/>
  <c r="AA15" i="18"/>
  <c r="AA16" i="18"/>
  <c r="AA13" i="18"/>
  <c r="AA5" i="18"/>
  <c r="AA10" i="18"/>
  <c r="AA9" i="18"/>
  <c r="AA12" i="18"/>
  <c r="AA4" i="18"/>
  <c r="AF7" i="13"/>
  <c r="D7" i="24"/>
  <c r="AF6" i="13"/>
  <c r="D6" i="24"/>
  <c r="AF29" i="13"/>
  <c r="D29" i="24"/>
  <c r="AF16" i="13"/>
  <c r="D16" i="24"/>
  <c r="AF18" i="13"/>
  <c r="D18" i="24"/>
  <c r="Y37" i="13"/>
  <c r="AF30" i="13"/>
  <c r="D30" i="24"/>
  <c r="AF12" i="13"/>
  <c r="D12" i="24"/>
  <c r="AF13" i="13"/>
  <c r="D13" i="24"/>
  <c r="AF9" i="13"/>
  <c r="D9" i="24"/>
  <c r="X37" i="13"/>
  <c r="AF4" i="13"/>
  <c r="D4" i="24"/>
  <c r="AF5" i="13"/>
  <c r="D5" i="24"/>
  <c r="AA37" i="13"/>
  <c r="AF28" i="13"/>
  <c r="D28" i="24"/>
  <c r="T37" i="13"/>
  <c r="AF3" i="13"/>
  <c r="D3" i="24"/>
  <c r="AF27" i="13"/>
  <c r="D27" i="24"/>
  <c r="AB37" i="13"/>
  <c r="AF15" i="13"/>
  <c r="D15" i="24"/>
  <c r="U37" i="13"/>
  <c r="AF20" i="13"/>
  <c r="D20" i="24"/>
  <c r="AF14" i="13"/>
  <c r="D14" i="24"/>
  <c r="AF11" i="13"/>
  <c r="D11" i="24"/>
  <c r="AF10" i="13"/>
  <c r="D10" i="24"/>
  <c r="AF24" i="13"/>
  <c r="D24" i="24"/>
  <c r="W37" i="13"/>
  <c r="S33" i="13"/>
  <c r="V31" i="13"/>
  <c r="V33" i="13"/>
  <c r="Z31" i="13"/>
  <c r="Z33" i="13"/>
  <c r="B64" i="11"/>
  <c r="B45" i="11"/>
  <c r="B46" i="11"/>
  <c r="B47" i="11"/>
  <c r="B44" i="11"/>
  <c r="B62" i="11"/>
  <c r="B11" i="11"/>
  <c r="B61" i="11"/>
  <c r="B38" i="11"/>
  <c r="B39" i="11"/>
  <c r="B40" i="11"/>
  <c r="B41" i="11"/>
  <c r="B42" i="11"/>
  <c r="B43" i="11"/>
  <c r="B37" i="11"/>
  <c r="AF36" i="13"/>
  <c r="N51" i="14"/>
  <c r="AH21" i="13"/>
  <c r="E21" i="24"/>
  <c r="P51" i="14"/>
  <c r="O51" i="14"/>
  <c r="AH21" i="19"/>
  <c r="G21" i="24"/>
  <c r="P21" i="24"/>
  <c r="I25" i="24"/>
  <c r="P25" i="24"/>
  <c r="I26" i="24"/>
  <c r="P26" i="24"/>
  <c r="D22" i="24"/>
  <c r="F22" i="24"/>
  <c r="F37" i="24"/>
  <c r="F40" i="24"/>
  <c r="W22" i="22"/>
  <c r="X22" i="22"/>
  <c r="AB22" i="18"/>
  <c r="AA22" i="18"/>
  <c r="I15" i="24"/>
  <c r="J20" i="24"/>
  <c r="J15" i="24"/>
  <c r="I28" i="24"/>
  <c r="P28" i="24"/>
  <c r="I30" i="24"/>
  <c r="P30" i="24"/>
  <c r="J8" i="24"/>
  <c r="I11" i="24"/>
  <c r="I7" i="24"/>
  <c r="I5" i="24"/>
  <c r="J19" i="24"/>
  <c r="I8" i="24"/>
  <c r="J16" i="24"/>
  <c r="J5" i="24"/>
  <c r="J14" i="24"/>
  <c r="I14" i="24"/>
  <c r="I12" i="24"/>
  <c r="I17" i="24"/>
  <c r="I24" i="24"/>
  <c r="P24" i="24"/>
  <c r="AA31" i="18"/>
  <c r="AA33" i="18"/>
  <c r="J10" i="24"/>
  <c r="I16" i="24"/>
  <c r="I18" i="24"/>
  <c r="AB31" i="18"/>
  <c r="AB33" i="18"/>
  <c r="J18" i="24"/>
  <c r="J3" i="24"/>
  <c r="J9" i="24"/>
  <c r="I13" i="24"/>
  <c r="I10" i="24"/>
  <c r="J12" i="24"/>
  <c r="I3" i="24"/>
  <c r="I4" i="24"/>
  <c r="I20" i="24"/>
  <c r="I27" i="24"/>
  <c r="P27" i="24"/>
  <c r="J17" i="24"/>
  <c r="J4" i="24"/>
  <c r="J6" i="24"/>
  <c r="I32" i="24"/>
  <c r="I6" i="24"/>
  <c r="I9" i="24"/>
  <c r="I19" i="24"/>
  <c r="I29" i="24"/>
  <c r="P29" i="24"/>
  <c r="J13" i="24"/>
  <c r="J7" i="24"/>
  <c r="J11" i="24"/>
  <c r="Z37" i="13"/>
  <c r="D31" i="24"/>
  <c r="D33" i="24"/>
  <c r="AF22" i="13"/>
  <c r="AF23" i="13"/>
  <c r="Y40" i="11"/>
  <c r="AA40" i="11"/>
  <c r="T40" i="11"/>
  <c r="AF40" i="11"/>
  <c r="U40" i="11"/>
  <c r="V40" i="11"/>
  <c r="AB40" i="11"/>
  <c r="W40" i="11"/>
  <c r="AC40" i="11"/>
  <c r="AE40" i="11"/>
  <c r="S40" i="11"/>
  <c r="T47" i="11"/>
  <c r="AC47" i="11"/>
  <c r="U47" i="11"/>
  <c r="AE47" i="11"/>
  <c r="V47" i="11"/>
  <c r="W47" i="11"/>
  <c r="Y47" i="11"/>
  <c r="AB47" i="11"/>
  <c r="AA47" i="11"/>
  <c r="AF47" i="11"/>
  <c r="S47" i="11"/>
  <c r="T37" i="11"/>
  <c r="AC37" i="11"/>
  <c r="U37" i="11"/>
  <c r="AE37" i="11"/>
  <c r="Y37" i="11"/>
  <c r="AA37" i="11"/>
  <c r="S37" i="11"/>
  <c r="V37" i="11"/>
  <c r="W37" i="11"/>
  <c r="AB37" i="11"/>
  <c r="AF37" i="11"/>
  <c r="T11" i="11"/>
  <c r="AC11" i="11"/>
  <c r="U11" i="11"/>
  <c r="AE11" i="11"/>
  <c r="Y11" i="11"/>
  <c r="AA11" i="11"/>
  <c r="S11" i="11"/>
  <c r="V11" i="11"/>
  <c r="W11" i="11"/>
  <c r="AB11" i="11"/>
  <c r="AF11" i="11"/>
  <c r="Y46" i="11"/>
  <c r="AA46" i="11"/>
  <c r="V46" i="11"/>
  <c r="W46" i="11"/>
  <c r="S46" i="11"/>
  <c r="AE46" i="11"/>
  <c r="T46" i="11"/>
  <c r="U46" i="11"/>
  <c r="AB46" i="11"/>
  <c r="AC46" i="11"/>
  <c r="AF46" i="11"/>
  <c r="T45" i="11"/>
  <c r="AC45" i="11"/>
  <c r="U45" i="11"/>
  <c r="AE45" i="11"/>
  <c r="Y45" i="11"/>
  <c r="AA45" i="11"/>
  <c r="S45" i="11"/>
  <c r="AB45" i="11"/>
  <c r="AF45" i="11"/>
  <c r="V45" i="11"/>
  <c r="W45" i="11"/>
  <c r="AA61" i="11"/>
  <c r="V61" i="11"/>
  <c r="W61" i="11"/>
  <c r="Y61" i="11"/>
  <c r="S61" i="11"/>
  <c r="AC61" i="11"/>
  <c r="AE61" i="11"/>
  <c r="AF61" i="11"/>
  <c r="T61" i="11"/>
  <c r="U61" i="11"/>
  <c r="AB61" i="11"/>
  <c r="T43" i="11"/>
  <c r="AC43" i="11"/>
  <c r="U43" i="11"/>
  <c r="AE43" i="11"/>
  <c r="AF43" i="11"/>
  <c r="AB43" i="11"/>
  <c r="W43" i="11"/>
  <c r="S43" i="11"/>
  <c r="V43" i="11"/>
  <c r="Y43" i="11"/>
  <c r="AA43" i="11"/>
  <c r="T39" i="11"/>
  <c r="AC39" i="11"/>
  <c r="U39" i="11"/>
  <c r="AE39" i="11"/>
  <c r="V39" i="11"/>
  <c r="Y39" i="11"/>
  <c r="W39" i="11"/>
  <c r="AB39" i="11"/>
  <c r="S39" i="11"/>
  <c r="AA39" i="11"/>
  <c r="AF39" i="11"/>
  <c r="U62" i="11"/>
  <c r="AE62" i="11"/>
  <c r="S62" i="11"/>
  <c r="AC62" i="11"/>
  <c r="V62" i="11"/>
  <c r="T62" i="11"/>
  <c r="AF62" i="11"/>
  <c r="AA62" i="11"/>
  <c r="W62" i="11"/>
  <c r="Y62" i="11"/>
  <c r="AB62" i="11"/>
  <c r="Y44" i="11"/>
  <c r="AA44" i="11"/>
  <c r="AB44" i="11"/>
  <c r="AC44" i="11"/>
  <c r="U44" i="11"/>
  <c r="S44" i="11"/>
  <c r="T44" i="11"/>
  <c r="V44" i="11"/>
  <c r="W44" i="11"/>
  <c r="AE44" i="11"/>
  <c r="AF44" i="11"/>
  <c r="Y42" i="11"/>
  <c r="AA42" i="11"/>
  <c r="AC42" i="11"/>
  <c r="T42" i="11"/>
  <c r="S42" i="11"/>
  <c r="AE42" i="11"/>
  <c r="AF42" i="11"/>
  <c r="W42" i="11"/>
  <c r="U42" i="11"/>
  <c r="V42" i="11"/>
  <c r="AB42" i="11"/>
  <c r="Y38" i="11"/>
  <c r="AA38" i="11"/>
  <c r="V38" i="11"/>
  <c r="W38" i="11"/>
  <c r="S38" i="11"/>
  <c r="AE38" i="11"/>
  <c r="AB38" i="11"/>
  <c r="AC38" i="11"/>
  <c r="AF38" i="11"/>
  <c r="T38" i="11"/>
  <c r="U38" i="11"/>
  <c r="U64" i="11"/>
  <c r="AE64" i="11"/>
  <c r="V64" i="11"/>
  <c r="W64" i="11"/>
  <c r="Y64" i="11"/>
  <c r="AB64" i="11"/>
  <c r="AF64" i="11"/>
  <c r="S64" i="11"/>
  <c r="T64" i="11"/>
  <c r="AA64" i="11"/>
  <c r="AC64" i="11"/>
  <c r="T41" i="11"/>
  <c r="AC41" i="11"/>
  <c r="U41" i="11"/>
  <c r="AE41" i="11"/>
  <c r="AF41" i="11"/>
  <c r="V41" i="11"/>
  <c r="S41" i="11"/>
  <c r="AA41" i="11"/>
  <c r="W41" i="11"/>
  <c r="Y41" i="11"/>
  <c r="AB41" i="11"/>
  <c r="AH7" i="19"/>
  <c r="G7" i="24"/>
  <c r="AH9" i="19"/>
  <c r="G9" i="24"/>
  <c r="AH11" i="19"/>
  <c r="G11" i="24"/>
  <c r="AH5" i="19"/>
  <c r="G5" i="24"/>
  <c r="AH16" i="19"/>
  <c r="G16" i="24"/>
  <c r="AH35" i="13"/>
  <c r="V37" i="13"/>
  <c r="AF31" i="13"/>
  <c r="AF33" i="13"/>
  <c r="AF34" i="13"/>
  <c r="S37" i="13"/>
  <c r="B36" i="11"/>
  <c r="B35" i="11"/>
  <c r="B57" i="11"/>
  <c r="B33" i="11"/>
  <c r="B56" i="11"/>
  <c r="B32" i="11"/>
  <c r="B55" i="11"/>
  <c r="B31" i="11"/>
  <c r="B30" i="11"/>
  <c r="B29" i="11"/>
  <c r="B54" i="11"/>
  <c r="B28" i="11"/>
  <c r="B27" i="11"/>
  <c r="B26" i="11"/>
  <c r="B22" i="11"/>
  <c r="B20" i="11"/>
  <c r="B53" i="11"/>
  <c r="B52" i="11"/>
  <c r="B51" i="11"/>
  <c r="B19" i="11"/>
  <c r="B14" i="11"/>
  <c r="B15" i="11"/>
  <c r="B13" i="11"/>
  <c r="B12" i="11"/>
  <c r="B10" i="11"/>
  <c r="E6" i="24"/>
  <c r="AH17" i="13"/>
  <c r="E17" i="24"/>
  <c r="AH4" i="19"/>
  <c r="G4" i="24"/>
  <c r="AH10" i="13"/>
  <c r="E10" i="24"/>
  <c r="AH9" i="13"/>
  <c r="E9" i="24"/>
  <c r="H9" i="24"/>
  <c r="D9" i="29"/>
  <c r="P19" i="24"/>
  <c r="P20" i="24"/>
  <c r="AH8" i="13"/>
  <c r="E8" i="24"/>
  <c r="AH5" i="13"/>
  <c r="E5" i="24"/>
  <c r="H5" i="24"/>
  <c r="D5" i="29"/>
  <c r="AH14" i="13"/>
  <c r="E14" i="24"/>
  <c r="AH11" i="13"/>
  <c r="E11" i="24"/>
  <c r="H11" i="24"/>
  <c r="D11" i="29"/>
  <c r="R51" i="14"/>
  <c r="AH13" i="13"/>
  <c r="E13" i="24"/>
  <c r="AH7" i="13"/>
  <c r="E7" i="24"/>
  <c r="H7" i="24"/>
  <c r="D7" i="29"/>
  <c r="AH3" i="19"/>
  <c r="G3" i="24"/>
  <c r="AH6" i="19"/>
  <c r="G6" i="24"/>
  <c r="H6" i="24"/>
  <c r="D6" i="29"/>
  <c r="AH20" i="13"/>
  <c r="E20" i="24"/>
  <c r="AH12" i="13"/>
  <c r="E12" i="24"/>
  <c r="AH15" i="19"/>
  <c r="G15" i="24"/>
  <c r="AH20" i="19"/>
  <c r="G20" i="24"/>
  <c r="AH19" i="19"/>
  <c r="G19" i="24"/>
  <c r="AH4" i="13"/>
  <c r="E4" i="24"/>
  <c r="H4" i="24"/>
  <c r="D4" i="29"/>
  <c r="AH14" i="19"/>
  <c r="G14" i="24"/>
  <c r="AH10" i="19"/>
  <c r="G10" i="24"/>
  <c r="AH17" i="19"/>
  <c r="G17" i="24"/>
  <c r="H17" i="24"/>
  <c r="AH18" i="13"/>
  <c r="E18" i="24"/>
  <c r="AH3" i="13"/>
  <c r="E3" i="24"/>
  <c r="AH13" i="19"/>
  <c r="G13" i="24"/>
  <c r="AH18" i="19"/>
  <c r="G18" i="24"/>
  <c r="AH15" i="13"/>
  <c r="E15" i="24"/>
  <c r="AH16" i="13"/>
  <c r="E16" i="24"/>
  <c r="H16" i="24"/>
  <c r="D16" i="29"/>
  <c r="AH12" i="19"/>
  <c r="G12" i="24"/>
  <c r="AH8" i="19"/>
  <c r="G8" i="24"/>
  <c r="AH19" i="13"/>
  <c r="E19" i="24"/>
  <c r="P16" i="24"/>
  <c r="P4" i="24"/>
  <c r="P5" i="24"/>
  <c r="H21" i="24"/>
  <c r="D21" i="29"/>
  <c r="P3" i="24"/>
  <c r="F23" i="24"/>
  <c r="F38" i="24"/>
  <c r="P7" i="24"/>
  <c r="P6" i="24"/>
  <c r="P18" i="24"/>
  <c r="P10" i="24"/>
  <c r="P9" i="24"/>
  <c r="P11" i="24"/>
  <c r="P32" i="24"/>
  <c r="AG32" i="24"/>
  <c r="K32" i="29"/>
  <c r="L32" i="29"/>
  <c r="R32" i="29"/>
  <c r="P13" i="24"/>
  <c r="P17" i="24"/>
  <c r="P12" i="24"/>
  <c r="P8" i="24"/>
  <c r="P14" i="24"/>
  <c r="P15" i="24"/>
  <c r="J22" i="24"/>
  <c r="J37" i="24"/>
  <c r="J40" i="24"/>
  <c r="I22" i="24"/>
  <c r="AA37" i="18"/>
  <c r="AA40" i="18"/>
  <c r="AB37" i="18"/>
  <c r="AB40" i="18"/>
  <c r="P31" i="24"/>
  <c r="I31" i="24"/>
  <c r="I33" i="24"/>
  <c r="AF37" i="13"/>
  <c r="D23" i="24"/>
  <c r="D37" i="24"/>
  <c r="D40" i="24"/>
  <c r="AH36" i="13"/>
  <c r="E35" i="24"/>
  <c r="E36" i="24"/>
  <c r="D34" i="24"/>
  <c r="AG61" i="11"/>
  <c r="AG62" i="11"/>
  <c r="AG44" i="11"/>
  <c r="AG41" i="11"/>
  <c r="AG38" i="11"/>
  <c r="AG46" i="11"/>
  <c r="AG37" i="11"/>
  <c r="AG47" i="11"/>
  <c r="AG43" i="11"/>
  <c r="AG64" i="11"/>
  <c r="AG45" i="11"/>
  <c r="AG11" i="11"/>
  <c r="AG40" i="11"/>
  <c r="AG42" i="11"/>
  <c r="AG39" i="11"/>
  <c r="T31" i="11"/>
  <c r="AC31" i="11"/>
  <c r="U31" i="11"/>
  <c r="AE31" i="11"/>
  <c r="V31" i="11"/>
  <c r="W31" i="11"/>
  <c r="Y31" i="11"/>
  <c r="AB31" i="11"/>
  <c r="AA31" i="11"/>
  <c r="AF31" i="11"/>
  <c r="S31" i="11"/>
  <c r="U52" i="11"/>
  <c r="AE52" i="11"/>
  <c r="S52" i="11"/>
  <c r="AB52" i="11"/>
  <c r="AC52" i="11"/>
  <c r="W52" i="11"/>
  <c r="T52" i="11"/>
  <c r="V52" i="11"/>
  <c r="Y52" i="11"/>
  <c r="AA52" i="11"/>
  <c r="AF52" i="11"/>
  <c r="T23" i="11"/>
  <c r="AC23" i="11"/>
  <c r="U23" i="11"/>
  <c r="AE23" i="11"/>
  <c r="AF23" i="11"/>
  <c r="V23" i="11"/>
  <c r="S23" i="11"/>
  <c r="AA23" i="11"/>
  <c r="W23" i="11"/>
  <c r="Y23" i="11"/>
  <c r="AB23" i="11"/>
  <c r="Y22" i="11"/>
  <c r="AA22" i="11"/>
  <c r="T22" i="11"/>
  <c r="AF22" i="11"/>
  <c r="U22" i="11"/>
  <c r="V22" i="11"/>
  <c r="AB22" i="11"/>
  <c r="W22" i="11"/>
  <c r="AC22" i="11"/>
  <c r="AE22" i="11"/>
  <c r="S22" i="11"/>
  <c r="U54" i="11"/>
  <c r="AE54" i="11"/>
  <c r="T54" i="11"/>
  <c r="AF54" i="11"/>
  <c r="V54" i="11"/>
  <c r="W54" i="11"/>
  <c r="S54" i="11"/>
  <c r="Y54" i="11"/>
  <c r="AA54" i="11"/>
  <c r="AB54" i="11"/>
  <c r="AC54" i="11"/>
  <c r="AA55" i="11"/>
  <c r="AB55" i="11"/>
  <c r="AE55" i="11"/>
  <c r="S55" i="11"/>
  <c r="AC55" i="11"/>
  <c r="T55" i="11"/>
  <c r="W55" i="11"/>
  <c r="U55" i="11"/>
  <c r="V55" i="11"/>
  <c r="Y55" i="11"/>
  <c r="AF55" i="11"/>
  <c r="Y10" i="11"/>
  <c r="AA10" i="11"/>
  <c r="W10" i="11"/>
  <c r="AC10" i="11"/>
  <c r="AB10" i="11"/>
  <c r="T10" i="11"/>
  <c r="AF10" i="11"/>
  <c r="S10" i="11"/>
  <c r="U10" i="11"/>
  <c r="V10" i="11"/>
  <c r="AE10" i="11"/>
  <c r="AA57" i="11"/>
  <c r="U57" i="11"/>
  <c r="AF57" i="11"/>
  <c r="W57" i="11"/>
  <c r="V57" i="11"/>
  <c r="AB57" i="11"/>
  <c r="S57" i="11"/>
  <c r="T57" i="11"/>
  <c r="Y57" i="11"/>
  <c r="AC57" i="11"/>
  <c r="AE57" i="11"/>
  <c r="AA51" i="11"/>
  <c r="T51" i="11"/>
  <c r="AE51" i="11"/>
  <c r="U51" i="11"/>
  <c r="AF51" i="11"/>
  <c r="V51" i="11"/>
  <c r="S51" i="11"/>
  <c r="W51" i="11"/>
  <c r="Y51" i="11"/>
  <c r="AB51" i="11"/>
  <c r="AC51" i="11"/>
  <c r="Y34" i="11"/>
  <c r="AA34" i="11"/>
  <c r="AC34" i="11"/>
  <c r="T34" i="11"/>
  <c r="AF34" i="11"/>
  <c r="S34" i="11"/>
  <c r="AE34" i="11"/>
  <c r="W34" i="11"/>
  <c r="U34" i="11"/>
  <c r="V34" i="11"/>
  <c r="AB34" i="11"/>
  <c r="Y14" i="11"/>
  <c r="AA14" i="11"/>
  <c r="T14" i="11"/>
  <c r="AF14" i="11"/>
  <c r="V14" i="11"/>
  <c r="U14" i="11"/>
  <c r="AB14" i="11"/>
  <c r="AC14" i="11"/>
  <c r="AE14" i="11"/>
  <c r="S14" i="11"/>
  <c r="W14" i="11"/>
  <c r="T17" i="11"/>
  <c r="AC17" i="11"/>
  <c r="U17" i="11"/>
  <c r="AE17" i="11"/>
  <c r="Y17" i="11"/>
  <c r="AA17" i="11"/>
  <c r="S17" i="11"/>
  <c r="V17" i="11"/>
  <c r="W17" i="11"/>
  <c r="AB17" i="11"/>
  <c r="AF17" i="11"/>
  <c r="AA53" i="11"/>
  <c r="W53" i="11"/>
  <c r="Y53" i="11"/>
  <c r="T53" i="11"/>
  <c r="AE53" i="11"/>
  <c r="AB53" i="11"/>
  <c r="AC53" i="11"/>
  <c r="AF53" i="11"/>
  <c r="S53" i="11"/>
  <c r="V53" i="11"/>
  <c r="U53" i="11"/>
  <c r="Y26" i="11"/>
  <c r="AA26" i="11"/>
  <c r="AC26" i="11"/>
  <c r="S26" i="11"/>
  <c r="AE26" i="11"/>
  <c r="T26" i="11"/>
  <c r="AF26" i="11"/>
  <c r="W26" i="11"/>
  <c r="U26" i="11"/>
  <c r="V26" i="11"/>
  <c r="AB26" i="11"/>
  <c r="Y32" i="11"/>
  <c r="AA32" i="11"/>
  <c r="T32" i="11"/>
  <c r="AF32" i="11"/>
  <c r="V32" i="11"/>
  <c r="U32" i="11"/>
  <c r="AB32" i="11"/>
  <c r="S32" i="11"/>
  <c r="W32" i="11"/>
  <c r="AC32" i="11"/>
  <c r="AE32" i="11"/>
  <c r="T15" i="11"/>
  <c r="AC15" i="11"/>
  <c r="U15" i="11"/>
  <c r="AE15" i="11"/>
  <c r="AF15" i="11"/>
  <c r="S15" i="11"/>
  <c r="V15" i="11"/>
  <c r="AA15" i="11"/>
  <c r="W15" i="11"/>
  <c r="Y15" i="11"/>
  <c r="AB15" i="11"/>
  <c r="Y28" i="11"/>
  <c r="AA28" i="11"/>
  <c r="AB28" i="11"/>
  <c r="AC28" i="11"/>
  <c r="U28" i="11"/>
  <c r="S28" i="11"/>
  <c r="T28" i="11"/>
  <c r="V28" i="11"/>
  <c r="W28" i="11"/>
  <c r="AE28" i="11"/>
  <c r="AF28" i="11"/>
  <c r="T33" i="11"/>
  <c r="AC33" i="11"/>
  <c r="U33" i="11"/>
  <c r="AE33" i="11"/>
  <c r="AF33" i="11"/>
  <c r="S33" i="11"/>
  <c r="V33" i="11"/>
  <c r="AA33" i="11"/>
  <c r="W33" i="11"/>
  <c r="Y33" i="11"/>
  <c r="AB33" i="11"/>
  <c r="Y12" i="11"/>
  <c r="AA12" i="11"/>
  <c r="V12" i="11"/>
  <c r="W12" i="11"/>
  <c r="S12" i="11"/>
  <c r="AE12" i="11"/>
  <c r="AC12" i="11"/>
  <c r="AF12" i="11"/>
  <c r="T12" i="11"/>
  <c r="U12" i="11"/>
  <c r="AB12" i="11"/>
  <c r="Y30" i="11"/>
  <c r="AA30" i="11"/>
  <c r="V30" i="11"/>
  <c r="W30" i="11"/>
  <c r="S30" i="11"/>
  <c r="AE30" i="11"/>
  <c r="T30" i="11"/>
  <c r="U30" i="11"/>
  <c r="AB30" i="11"/>
  <c r="AC30" i="11"/>
  <c r="AF30" i="11"/>
  <c r="T35" i="11"/>
  <c r="AC35" i="11"/>
  <c r="U35" i="11"/>
  <c r="AE35" i="11"/>
  <c r="AB35" i="11"/>
  <c r="AF35" i="11"/>
  <c r="W35" i="11"/>
  <c r="S35" i="11"/>
  <c r="V35" i="11"/>
  <c r="Y35" i="11"/>
  <c r="AA35" i="11"/>
  <c r="T19" i="11"/>
  <c r="AC19" i="11"/>
  <c r="U19" i="11"/>
  <c r="AE19" i="11"/>
  <c r="AF19" i="11"/>
  <c r="V19" i="11"/>
  <c r="S19" i="11"/>
  <c r="AA19" i="11"/>
  <c r="W19" i="11"/>
  <c r="Y19" i="11"/>
  <c r="AB19" i="11"/>
  <c r="Y20" i="11"/>
  <c r="AA20" i="11"/>
  <c r="AC20" i="11"/>
  <c r="AF20" i="11"/>
  <c r="S20" i="11"/>
  <c r="AE20" i="11"/>
  <c r="T20" i="11"/>
  <c r="W20" i="11"/>
  <c r="V20" i="11"/>
  <c r="AB20" i="11"/>
  <c r="U20" i="11"/>
  <c r="T27" i="11"/>
  <c r="AC27" i="11"/>
  <c r="U27" i="11"/>
  <c r="AE27" i="11"/>
  <c r="AF27" i="11"/>
  <c r="AB27" i="11"/>
  <c r="W27" i="11"/>
  <c r="S27" i="11"/>
  <c r="V27" i="11"/>
  <c r="Y27" i="11"/>
  <c r="AA27" i="11"/>
  <c r="T29" i="11"/>
  <c r="AC29" i="11"/>
  <c r="U29" i="11"/>
  <c r="AE29" i="11"/>
  <c r="Y29" i="11"/>
  <c r="AA29" i="11"/>
  <c r="S29" i="11"/>
  <c r="AB29" i="11"/>
  <c r="AF29" i="11"/>
  <c r="V29" i="11"/>
  <c r="W29" i="11"/>
  <c r="U56" i="11"/>
  <c r="AE56" i="11"/>
  <c r="Y56" i="11"/>
  <c r="AA56" i="11"/>
  <c r="T56" i="11"/>
  <c r="AF56" i="11"/>
  <c r="AB56" i="11"/>
  <c r="AC56" i="11"/>
  <c r="S56" i="11"/>
  <c r="W56" i="11"/>
  <c r="V56" i="11"/>
  <c r="T13" i="11"/>
  <c r="AC13" i="11"/>
  <c r="U13" i="11"/>
  <c r="AE13" i="11"/>
  <c r="V13" i="11"/>
  <c r="W13" i="11"/>
  <c r="Y13" i="11"/>
  <c r="AB13" i="11"/>
  <c r="S13" i="11"/>
  <c r="AA13" i="11"/>
  <c r="AF13" i="11"/>
  <c r="Y36" i="11"/>
  <c r="AA36" i="11"/>
  <c r="AB36" i="11"/>
  <c r="AC36" i="11"/>
  <c r="U36" i="11"/>
  <c r="AE36" i="11"/>
  <c r="AF36" i="11"/>
  <c r="S36" i="11"/>
  <c r="T36" i="11"/>
  <c r="V36" i="11"/>
  <c r="W36" i="11"/>
  <c r="B8" i="11"/>
  <c r="D8" i="29"/>
  <c r="H14" i="24"/>
  <c r="D14" i="29"/>
  <c r="H10" i="24"/>
  <c r="D10" i="29"/>
  <c r="H19" i="24"/>
  <c r="D19" i="29"/>
  <c r="H20" i="24"/>
  <c r="D20" i="29"/>
  <c r="G20" i="29"/>
  <c r="H12" i="24"/>
  <c r="D12" i="29"/>
  <c r="E22" i="24"/>
  <c r="H15" i="24"/>
  <c r="D15" i="29"/>
  <c r="H18" i="24"/>
  <c r="D18" i="29"/>
  <c r="F18" i="29"/>
  <c r="H13" i="24"/>
  <c r="D13" i="29"/>
  <c r="AH22" i="13"/>
  <c r="AH23" i="13"/>
  <c r="AH22" i="19"/>
  <c r="AH23" i="19"/>
  <c r="E21" i="29"/>
  <c r="G21" i="29"/>
  <c r="H21" i="29"/>
  <c r="F21" i="29"/>
  <c r="AF38" i="13"/>
  <c r="P33" i="24"/>
  <c r="W32" i="29"/>
  <c r="Z32" i="29"/>
  <c r="P22" i="24"/>
  <c r="G22" i="24"/>
  <c r="H3" i="24"/>
  <c r="I37" i="24"/>
  <c r="D17" i="29"/>
  <c r="D38" i="24"/>
  <c r="G7" i="29"/>
  <c r="F7" i="29"/>
  <c r="E7" i="29"/>
  <c r="H7" i="29"/>
  <c r="H35" i="24"/>
  <c r="AG32" i="11"/>
  <c r="AG29" i="11"/>
  <c r="AG51" i="11"/>
  <c r="AG52" i="11"/>
  <c r="AG22" i="11"/>
  <c r="AG26" i="11"/>
  <c r="AG55" i="11"/>
  <c r="AG54" i="11"/>
  <c r="AG28" i="11"/>
  <c r="AG23" i="11"/>
  <c r="AG56" i="11"/>
  <c r="AG12" i="11"/>
  <c r="AG17" i="11"/>
  <c r="AG31" i="11"/>
  <c r="AG36" i="11"/>
  <c r="AG20" i="11"/>
  <c r="AG19" i="11"/>
  <c r="AG14" i="11"/>
  <c r="AG57" i="11"/>
  <c r="AG30" i="11"/>
  <c r="AG33" i="11"/>
  <c r="AG15" i="11"/>
  <c r="AG53" i="11"/>
  <c r="AG34" i="11"/>
  <c r="AG27" i="11"/>
  <c r="AG13" i="11"/>
  <c r="AG35" i="11"/>
  <c r="AG10" i="11"/>
  <c r="V3" i="11"/>
  <c r="AF3" i="11"/>
  <c r="AA3" i="11"/>
  <c r="AB3" i="11"/>
  <c r="U3" i="11"/>
  <c r="S3" i="11"/>
  <c r="AE3" i="11"/>
  <c r="T3" i="11"/>
  <c r="W3" i="11"/>
  <c r="AC3" i="11"/>
  <c r="Y3" i="11"/>
  <c r="Y8" i="11"/>
  <c r="AA8" i="11"/>
  <c r="T8" i="11"/>
  <c r="U8" i="11"/>
  <c r="V8" i="11"/>
  <c r="W8" i="11"/>
  <c r="AC8" i="11"/>
  <c r="S8" i="11"/>
  <c r="AB8" i="11"/>
  <c r="AE8" i="11"/>
  <c r="AF8" i="11"/>
  <c r="Y4" i="11"/>
  <c r="AA4" i="11"/>
  <c r="AB4" i="11"/>
  <c r="AE4" i="11"/>
  <c r="S4" i="11"/>
  <c r="AF4" i="11"/>
  <c r="T4" i="11"/>
  <c r="U4" i="11"/>
  <c r="W4" i="11"/>
  <c r="V4" i="11"/>
  <c r="AC4" i="11"/>
  <c r="T7" i="11"/>
  <c r="AC7" i="11"/>
  <c r="U7" i="11"/>
  <c r="AE7" i="11"/>
  <c r="V7" i="11"/>
  <c r="AF7" i="11"/>
  <c r="W7" i="11"/>
  <c r="Y7" i="11"/>
  <c r="S7" i="11"/>
  <c r="AA7" i="11"/>
  <c r="AB7" i="11"/>
  <c r="Y6" i="11"/>
  <c r="AA6" i="11"/>
  <c r="S6" i="11"/>
  <c r="AF6" i="11"/>
  <c r="U6" i="11"/>
  <c r="T6" i="11"/>
  <c r="V6" i="11"/>
  <c r="AB6" i="11"/>
  <c r="AC6" i="11"/>
  <c r="AE6" i="11"/>
  <c r="W6" i="11"/>
  <c r="T5" i="11"/>
  <c r="AC5" i="11"/>
  <c r="U5" i="11"/>
  <c r="AE5" i="11"/>
  <c r="V5" i="11"/>
  <c r="AF5" i="11"/>
  <c r="S5" i="11"/>
  <c r="W5" i="11"/>
  <c r="AA5" i="11"/>
  <c r="Y5" i="11"/>
  <c r="AB5" i="11"/>
  <c r="C66" i="11"/>
  <c r="H20" i="29"/>
  <c r="E20" i="29"/>
  <c r="F20" i="29"/>
  <c r="H18" i="29"/>
  <c r="E23" i="24"/>
  <c r="E18" i="29"/>
  <c r="G18" i="29"/>
  <c r="P37" i="24"/>
  <c r="P40" i="24"/>
  <c r="I40" i="24"/>
  <c r="D3" i="29"/>
  <c r="D22" i="29"/>
  <c r="H22" i="24"/>
  <c r="D35" i="29"/>
  <c r="I35" i="29"/>
  <c r="AA66" i="11"/>
  <c r="AA73" i="11"/>
  <c r="AP35" i="18"/>
  <c r="Y35" i="24"/>
  <c r="Y66" i="11"/>
  <c r="Y73" i="11"/>
  <c r="AN35" i="18"/>
  <c r="W35" i="24"/>
  <c r="G19" i="29"/>
  <c r="H19" i="29"/>
  <c r="E19" i="29"/>
  <c r="F19" i="29"/>
  <c r="G23" i="24"/>
  <c r="G38" i="24"/>
  <c r="G37" i="24"/>
  <c r="G40" i="24"/>
  <c r="AG7" i="11"/>
  <c r="AG6" i="11"/>
  <c r="AG5" i="11"/>
  <c r="AG3" i="11"/>
  <c r="AG4" i="11"/>
  <c r="AG8" i="11"/>
  <c r="W66" i="11"/>
  <c r="W73" i="11"/>
  <c r="AL35" i="18"/>
  <c r="U35" i="24"/>
  <c r="AF66" i="11"/>
  <c r="T66" i="11"/>
  <c r="T73" i="11"/>
  <c r="AI35" i="18"/>
  <c r="R35" i="24"/>
  <c r="V66" i="11"/>
  <c r="V73" i="11"/>
  <c r="AK35" i="18"/>
  <c r="T35" i="24"/>
  <c r="AE66" i="11"/>
  <c r="S66" i="11"/>
  <c r="S73" i="11"/>
  <c r="U66" i="11"/>
  <c r="U73" i="11"/>
  <c r="AJ35" i="18"/>
  <c r="S35" i="24"/>
  <c r="AB66" i="11"/>
  <c r="AB73" i="11"/>
  <c r="AQ35" i="18"/>
  <c r="Z35" i="24"/>
  <c r="AC66" i="11"/>
  <c r="AC73" i="11"/>
  <c r="H3" i="29"/>
  <c r="F3" i="29"/>
  <c r="E3" i="29"/>
  <c r="G3" i="29"/>
  <c r="H7" i="21"/>
  <c r="H40" i="21"/>
  <c r="AH35" i="18"/>
  <c r="Q35" i="24"/>
  <c r="I37" i="29"/>
  <c r="Y72" i="11"/>
  <c r="Y74" i="11"/>
  <c r="AN21" i="18"/>
  <c r="W21" i="24"/>
  <c r="W72" i="11"/>
  <c r="W74" i="11"/>
  <c r="AL21" i="18"/>
  <c r="U21" i="24"/>
  <c r="S74" i="11"/>
  <c r="AH21" i="18"/>
  <c r="Q21" i="24"/>
  <c r="S72" i="11"/>
  <c r="AC72" i="11"/>
  <c r="AC74" i="11"/>
  <c r="AR21" i="18"/>
  <c r="AA21" i="24"/>
  <c r="J7" i="21"/>
  <c r="V72" i="11"/>
  <c r="V74" i="11"/>
  <c r="AK21" i="18"/>
  <c r="T21" i="24"/>
  <c r="AB72" i="11"/>
  <c r="AB74" i="11"/>
  <c r="AQ21" i="18"/>
  <c r="Z21" i="24"/>
  <c r="U72" i="11"/>
  <c r="U74" i="11"/>
  <c r="AJ21" i="18"/>
  <c r="S21" i="24"/>
  <c r="AA72" i="11"/>
  <c r="AA74" i="11"/>
  <c r="AP21" i="18"/>
  <c r="Y21" i="24"/>
  <c r="T72" i="11"/>
  <c r="T74" i="11"/>
  <c r="AI21" i="18"/>
  <c r="R21" i="24"/>
  <c r="E7" i="21"/>
  <c r="E40" i="21"/>
  <c r="G7" i="21"/>
  <c r="G40" i="21"/>
  <c r="K5" i="18"/>
  <c r="AQ17" i="18"/>
  <c r="Z17" i="24"/>
  <c r="AQ19" i="18"/>
  <c r="Z19" i="24"/>
  <c r="AR17" i="18"/>
  <c r="AA17" i="24"/>
  <c r="AR19" i="18"/>
  <c r="AA19" i="24"/>
  <c r="AP17" i="18"/>
  <c r="Y17" i="24"/>
  <c r="AP19" i="18"/>
  <c r="Y19" i="24"/>
  <c r="AJ17" i="18"/>
  <c r="S17" i="24"/>
  <c r="AJ19" i="18"/>
  <c r="S19" i="24"/>
  <c r="AI19" i="18"/>
  <c r="R19" i="24"/>
  <c r="AI17" i="18"/>
  <c r="R17" i="24"/>
  <c r="AH17" i="18"/>
  <c r="Q17" i="24"/>
  <c r="AH19" i="18"/>
  <c r="Q19" i="24"/>
  <c r="AN19" i="18"/>
  <c r="W19" i="24"/>
  <c r="AN17" i="18"/>
  <c r="W17" i="24"/>
  <c r="AL17" i="18"/>
  <c r="U17" i="24"/>
  <c r="AL19" i="18"/>
  <c r="U19" i="24"/>
  <c r="AK17" i="18"/>
  <c r="T17" i="24"/>
  <c r="AK19" i="18"/>
  <c r="T19" i="24"/>
  <c r="AH28" i="18"/>
  <c r="Q28" i="24"/>
  <c r="AH29" i="18"/>
  <c r="Q29" i="24"/>
  <c r="AH30" i="18"/>
  <c r="Q30" i="24"/>
  <c r="AH27" i="18"/>
  <c r="Q27" i="24"/>
  <c r="AH24" i="18"/>
  <c r="Q24" i="24"/>
  <c r="AR8" i="18"/>
  <c r="AA8" i="24"/>
  <c r="AR16" i="18"/>
  <c r="AA16" i="24"/>
  <c r="AR9" i="18"/>
  <c r="AA9" i="24"/>
  <c r="AR18" i="18"/>
  <c r="AA18" i="24"/>
  <c r="AR10" i="18"/>
  <c r="AA10" i="24"/>
  <c r="AR20" i="18"/>
  <c r="AA20" i="24"/>
  <c r="AR3" i="18"/>
  <c r="AR14" i="18"/>
  <c r="AA14" i="24"/>
  <c r="AR7" i="18"/>
  <c r="AA7" i="24"/>
  <c r="AR12" i="18"/>
  <c r="AA12" i="24"/>
  <c r="AR6" i="18"/>
  <c r="AA6" i="24"/>
  <c r="AR13" i="18"/>
  <c r="AA13" i="24"/>
  <c r="AR5" i="18"/>
  <c r="AA5" i="24"/>
  <c r="AR11" i="18"/>
  <c r="AA11" i="24"/>
  <c r="AR15" i="18"/>
  <c r="AA15" i="24"/>
  <c r="AR4" i="18"/>
  <c r="AA4" i="24"/>
  <c r="AQ9" i="18"/>
  <c r="Z9" i="24"/>
  <c r="AQ18" i="18"/>
  <c r="Z18" i="24"/>
  <c r="AQ10" i="18"/>
  <c r="Z10" i="24"/>
  <c r="AQ20" i="18"/>
  <c r="Z20" i="24"/>
  <c r="AQ3" i="18"/>
  <c r="AQ11" i="18"/>
  <c r="Z11" i="24"/>
  <c r="AQ7" i="18"/>
  <c r="Z7" i="24"/>
  <c r="AQ13" i="18"/>
  <c r="Z13" i="24"/>
  <c r="AQ14" i="18"/>
  <c r="Z14" i="24"/>
  <c r="AQ16" i="18"/>
  <c r="Z16" i="24"/>
  <c r="AQ6" i="18"/>
  <c r="Z6" i="24"/>
  <c r="AQ12" i="18"/>
  <c r="Z12" i="24"/>
  <c r="AQ5" i="18"/>
  <c r="Z5" i="24"/>
  <c r="AQ15" i="18"/>
  <c r="Z15" i="24"/>
  <c r="AQ4" i="18"/>
  <c r="Z4" i="24"/>
  <c r="AQ8" i="18"/>
  <c r="Z8" i="24"/>
  <c r="AL24" i="18"/>
  <c r="U24" i="24"/>
  <c r="AL27" i="18"/>
  <c r="U27" i="24"/>
  <c r="AL28" i="18"/>
  <c r="U28" i="24"/>
  <c r="AL29" i="18"/>
  <c r="U29" i="24"/>
  <c r="AL30" i="18"/>
  <c r="U30" i="24"/>
  <c r="AR27" i="18"/>
  <c r="AA27" i="24"/>
  <c r="AR29" i="18"/>
  <c r="AA29" i="24"/>
  <c r="AR24" i="18"/>
  <c r="AA24" i="24"/>
  <c r="AR28" i="18"/>
  <c r="AA28" i="24"/>
  <c r="AR30" i="18"/>
  <c r="AA30" i="24"/>
  <c r="AH16" i="18"/>
  <c r="Q16" i="24"/>
  <c r="AH18" i="18"/>
  <c r="Q18" i="24"/>
  <c r="AH10" i="18"/>
  <c r="Q10" i="24"/>
  <c r="AH20" i="18"/>
  <c r="Q20" i="24"/>
  <c r="AH11" i="18"/>
  <c r="Q11" i="24"/>
  <c r="AH15" i="18"/>
  <c r="Q15" i="24"/>
  <c r="AH14" i="18"/>
  <c r="Q14" i="24"/>
  <c r="AH4" i="18"/>
  <c r="Q4" i="24"/>
  <c r="AH3" i="18"/>
  <c r="AH13" i="18"/>
  <c r="Q13" i="24"/>
  <c r="AH12" i="18"/>
  <c r="Q12" i="24"/>
  <c r="AQ27" i="18"/>
  <c r="Z27" i="24"/>
  <c r="AQ29" i="18"/>
  <c r="Z29" i="24"/>
  <c r="AQ24" i="18"/>
  <c r="Z24" i="24"/>
  <c r="AQ28" i="18"/>
  <c r="Z28" i="24"/>
  <c r="AQ30" i="18"/>
  <c r="Z30" i="24"/>
  <c r="AL4" i="18"/>
  <c r="U4" i="24"/>
  <c r="AL12" i="18"/>
  <c r="U12" i="24"/>
  <c r="AL5" i="18"/>
  <c r="U5" i="24"/>
  <c r="AL13" i="18"/>
  <c r="U13" i="24"/>
  <c r="AL6" i="18"/>
  <c r="U6" i="24"/>
  <c r="AL14" i="18"/>
  <c r="U14" i="24"/>
  <c r="AL16" i="18"/>
  <c r="U16" i="24"/>
  <c r="AL3" i="18"/>
  <c r="AL20" i="18"/>
  <c r="U20" i="24"/>
  <c r="AL9" i="18"/>
  <c r="U9" i="24"/>
  <c r="AL15" i="18"/>
  <c r="U15" i="24"/>
  <c r="AL8" i="18"/>
  <c r="U8" i="24"/>
  <c r="AL10" i="18"/>
  <c r="U10" i="24"/>
  <c r="AL7" i="18"/>
  <c r="U7" i="24"/>
  <c r="AL11" i="18"/>
  <c r="U11" i="24"/>
  <c r="AL18" i="18"/>
  <c r="U18" i="24"/>
  <c r="AI7" i="18"/>
  <c r="R7" i="24"/>
  <c r="AI15" i="18"/>
  <c r="R15" i="24"/>
  <c r="AI8" i="18"/>
  <c r="R8" i="24"/>
  <c r="AI16" i="18"/>
  <c r="R16" i="24"/>
  <c r="AI9" i="18"/>
  <c r="R9" i="24"/>
  <c r="AI18" i="18"/>
  <c r="R18" i="24"/>
  <c r="AI12" i="18"/>
  <c r="R12" i="24"/>
  <c r="AI20" i="18"/>
  <c r="R20" i="24"/>
  <c r="AI4" i="18"/>
  <c r="R4" i="24"/>
  <c r="AI5" i="18"/>
  <c r="R5" i="24"/>
  <c r="AI10" i="18"/>
  <c r="R10" i="24"/>
  <c r="AI14" i="18"/>
  <c r="R14" i="24"/>
  <c r="AI11" i="18"/>
  <c r="R11" i="24"/>
  <c r="AI13" i="18"/>
  <c r="R13" i="24"/>
  <c r="AI3" i="18"/>
  <c r="AI6" i="18"/>
  <c r="R6" i="24"/>
  <c r="AK5" i="18"/>
  <c r="T5" i="24"/>
  <c r="AK13" i="18"/>
  <c r="T13" i="24"/>
  <c r="AK6" i="18"/>
  <c r="T6" i="24"/>
  <c r="AK14" i="18"/>
  <c r="T14" i="24"/>
  <c r="AK7" i="18"/>
  <c r="T7" i="24"/>
  <c r="AK15" i="18"/>
  <c r="T15" i="24"/>
  <c r="AK9" i="18"/>
  <c r="T9" i="24"/>
  <c r="AK3" i="18"/>
  <c r="AK20" i="18"/>
  <c r="T20" i="24"/>
  <c r="AK8" i="18"/>
  <c r="T8" i="24"/>
  <c r="AK12" i="18"/>
  <c r="T12" i="24"/>
  <c r="AK11" i="18"/>
  <c r="T11" i="24"/>
  <c r="AK4" i="18"/>
  <c r="T4" i="24"/>
  <c r="AK18" i="18"/>
  <c r="T18" i="24"/>
  <c r="AK10" i="18"/>
  <c r="T10" i="24"/>
  <c r="AK16" i="18"/>
  <c r="T16" i="24"/>
  <c r="AI27" i="18"/>
  <c r="R27" i="24"/>
  <c r="AI29" i="18"/>
  <c r="R29" i="24"/>
  <c r="AI28" i="18"/>
  <c r="R28" i="24"/>
  <c r="AI24" i="18"/>
  <c r="R24" i="24"/>
  <c r="AI30" i="18"/>
  <c r="R30" i="24"/>
  <c r="AK24" i="18"/>
  <c r="T24" i="24"/>
  <c r="AK27" i="18"/>
  <c r="T27" i="24"/>
  <c r="AK28" i="18"/>
  <c r="T28" i="24"/>
  <c r="AK29" i="18"/>
  <c r="T29" i="24"/>
  <c r="AK30" i="18"/>
  <c r="T30" i="24"/>
  <c r="AN11" i="18"/>
  <c r="W11" i="24"/>
  <c r="AN4" i="18"/>
  <c r="W4" i="24"/>
  <c r="AN12" i="18"/>
  <c r="W12" i="24"/>
  <c r="AN5" i="18"/>
  <c r="W5" i="24"/>
  <c r="AN13" i="18"/>
  <c r="W13" i="24"/>
  <c r="AN6" i="18"/>
  <c r="W6" i="24"/>
  <c r="AN10" i="18"/>
  <c r="W10" i="24"/>
  <c r="AN20" i="18"/>
  <c r="W20" i="24"/>
  <c r="AN16" i="18"/>
  <c r="W16" i="24"/>
  <c r="AN18" i="18"/>
  <c r="W18" i="24"/>
  <c r="AN9" i="18"/>
  <c r="W9" i="24"/>
  <c r="AN3" i="18"/>
  <c r="AN15" i="18"/>
  <c r="W15" i="24"/>
  <c r="AN8" i="18"/>
  <c r="W8" i="24"/>
  <c r="AN14" i="18"/>
  <c r="W14" i="24"/>
  <c r="AN7" i="18"/>
  <c r="W7" i="24"/>
  <c r="AP27" i="18"/>
  <c r="Y27" i="24"/>
  <c r="AP29" i="18"/>
  <c r="Y29" i="24"/>
  <c r="AP24" i="18"/>
  <c r="Y24" i="24"/>
  <c r="AP28" i="18"/>
  <c r="Y28" i="24"/>
  <c r="AP30" i="18"/>
  <c r="Y30" i="24"/>
  <c r="AJ6" i="18"/>
  <c r="S6" i="24"/>
  <c r="AJ14" i="18"/>
  <c r="S14" i="24"/>
  <c r="AJ7" i="18"/>
  <c r="S7" i="24"/>
  <c r="AJ15" i="18"/>
  <c r="S15" i="24"/>
  <c r="AJ8" i="18"/>
  <c r="S8" i="24"/>
  <c r="AJ16" i="18"/>
  <c r="S16" i="24"/>
  <c r="AJ11" i="18"/>
  <c r="S11" i="24"/>
  <c r="AJ3" i="18"/>
  <c r="AJ12" i="18"/>
  <c r="S12" i="24"/>
  <c r="AJ4" i="18"/>
  <c r="S4" i="24"/>
  <c r="AJ9" i="18"/>
  <c r="S9" i="24"/>
  <c r="AJ5" i="18"/>
  <c r="S5" i="24"/>
  <c r="AJ20" i="18"/>
  <c r="S20" i="24"/>
  <c r="AJ18" i="18"/>
  <c r="S18" i="24"/>
  <c r="AJ13" i="18"/>
  <c r="S13" i="24"/>
  <c r="AJ10" i="18"/>
  <c r="S10" i="24"/>
  <c r="AJ24" i="18"/>
  <c r="S24" i="24"/>
  <c r="AJ27" i="18"/>
  <c r="S27" i="24"/>
  <c r="AJ28" i="18"/>
  <c r="S28" i="24"/>
  <c r="AJ29" i="18"/>
  <c r="S29" i="24"/>
  <c r="AJ30" i="18"/>
  <c r="S30" i="24"/>
  <c r="AP10" i="18"/>
  <c r="Y10" i="24"/>
  <c r="AP20" i="18"/>
  <c r="Y20" i="24"/>
  <c r="AP3" i="18"/>
  <c r="AP11" i="18"/>
  <c r="Y11" i="24"/>
  <c r="AP4" i="18"/>
  <c r="Y4" i="24"/>
  <c r="AP12" i="18"/>
  <c r="Y12" i="24"/>
  <c r="AP13" i="18"/>
  <c r="Y13" i="24"/>
  <c r="AP18" i="18"/>
  <c r="Y18" i="24"/>
  <c r="AP15" i="18"/>
  <c r="Y15" i="24"/>
  <c r="AP6" i="18"/>
  <c r="Y6" i="24"/>
  <c r="AP16" i="18"/>
  <c r="Y16" i="24"/>
  <c r="AP5" i="18"/>
  <c r="Y5" i="24"/>
  <c r="AP9" i="18"/>
  <c r="Y9" i="24"/>
  <c r="AP8" i="18"/>
  <c r="Y8" i="24"/>
  <c r="AP14" i="18"/>
  <c r="Y14" i="24"/>
  <c r="AP7" i="18"/>
  <c r="Y7" i="24"/>
  <c r="J42" i="21"/>
  <c r="J40" i="21"/>
  <c r="AN24" i="18"/>
  <c r="W24" i="24"/>
  <c r="AN27" i="18"/>
  <c r="W27" i="24"/>
  <c r="AN28" i="18"/>
  <c r="W28" i="24"/>
  <c r="AN29" i="18"/>
  <c r="W29" i="24"/>
  <c r="AN30" i="18"/>
  <c r="W30" i="24"/>
  <c r="J57" i="10"/>
  <c r="K9" i="18"/>
  <c r="AH9" i="18"/>
  <c r="Q9" i="24"/>
  <c r="T3" i="24"/>
  <c r="T22" i="24"/>
  <c r="AK22" i="18"/>
  <c r="U3" i="24"/>
  <c r="U22" i="24"/>
  <c r="AL22" i="18"/>
  <c r="S3" i="24"/>
  <c r="S22" i="24"/>
  <c r="AJ22" i="18"/>
  <c r="R3" i="24"/>
  <c r="R22" i="24"/>
  <c r="AI22" i="18"/>
  <c r="AH5" i="18"/>
  <c r="Q5" i="24"/>
  <c r="W3" i="24"/>
  <c r="W22" i="24"/>
  <c r="AN22" i="18"/>
  <c r="AA3" i="24"/>
  <c r="AA22" i="24"/>
  <c r="AR22" i="18"/>
  <c r="Q3" i="24"/>
  <c r="Y3" i="24"/>
  <c r="Y22" i="24"/>
  <c r="AP22" i="18"/>
  <c r="Z3" i="24"/>
  <c r="Z22" i="24"/>
  <c r="AQ22" i="18"/>
  <c r="J46" i="21"/>
  <c r="K8" i="18"/>
  <c r="AH8" i="18"/>
  <c r="Q8" i="24"/>
  <c r="Q31" i="24"/>
  <c r="Q33" i="24"/>
  <c r="AA31" i="24"/>
  <c r="AA33" i="24"/>
  <c r="S31" i="24"/>
  <c r="S33" i="24"/>
  <c r="W31" i="24"/>
  <c r="W33" i="24"/>
  <c r="T31" i="24"/>
  <c r="T33" i="24"/>
  <c r="Z31" i="24"/>
  <c r="Z33" i="24"/>
  <c r="U31" i="24"/>
  <c r="U33" i="24"/>
  <c r="Y31" i="24"/>
  <c r="Y33" i="24"/>
  <c r="R31" i="24"/>
  <c r="R33" i="24"/>
  <c r="AP31" i="18"/>
  <c r="AP33" i="18"/>
  <c r="AQ31" i="18"/>
  <c r="AQ33" i="18"/>
  <c r="AK31" i="18"/>
  <c r="AK33" i="18"/>
  <c r="AR31" i="18"/>
  <c r="AR33" i="18"/>
  <c r="AL31" i="18"/>
  <c r="AL33" i="18"/>
  <c r="AN31" i="18"/>
  <c r="AN33" i="18"/>
  <c r="AJ31" i="18"/>
  <c r="AJ33" i="18"/>
  <c r="E42" i="21"/>
  <c r="AU21" i="18"/>
  <c r="F42" i="21"/>
  <c r="AM21" i="22"/>
  <c r="H42" i="21"/>
  <c r="G42" i="21"/>
  <c r="AI31" i="18"/>
  <c r="AI33" i="18"/>
  <c r="AH31" i="18"/>
  <c r="AH33" i="18"/>
  <c r="K6" i="18"/>
  <c r="K7" i="18"/>
  <c r="AH7" i="18"/>
  <c r="Q7" i="24"/>
  <c r="AU26" i="18"/>
  <c r="AU25" i="18"/>
  <c r="AD21" i="24"/>
  <c r="AW21" i="18"/>
  <c r="AE21" i="24"/>
  <c r="AO21" i="22"/>
  <c r="AI37" i="18"/>
  <c r="AI40" i="18"/>
  <c r="AM17" i="22"/>
  <c r="AM19" i="22"/>
  <c r="AU17" i="18"/>
  <c r="AU19" i="18"/>
  <c r="AR37" i="18"/>
  <c r="AR40" i="18"/>
  <c r="AK37" i="18"/>
  <c r="AK40" i="18"/>
  <c r="Z37" i="24"/>
  <c r="Z40" i="24"/>
  <c r="T37" i="24"/>
  <c r="T40" i="24"/>
  <c r="AA37" i="24"/>
  <c r="AA40" i="24"/>
  <c r="R37" i="24"/>
  <c r="R40" i="24"/>
  <c r="AP37" i="18"/>
  <c r="AP40" i="18"/>
  <c r="W37" i="24"/>
  <c r="W40" i="24"/>
  <c r="S37" i="24"/>
  <c r="S40" i="24"/>
  <c r="Y37" i="24"/>
  <c r="Y40" i="24"/>
  <c r="U37" i="24"/>
  <c r="U40" i="24"/>
  <c r="AN37" i="18"/>
  <c r="AN40" i="18"/>
  <c r="AJ37" i="18"/>
  <c r="AJ40" i="18"/>
  <c r="AQ37" i="18"/>
  <c r="AQ40" i="18"/>
  <c r="AL37" i="18"/>
  <c r="AL40" i="18"/>
  <c r="F46" i="21"/>
  <c r="AM14" i="22"/>
  <c r="AM11" i="22"/>
  <c r="AM4" i="22"/>
  <c r="AM8" i="22"/>
  <c r="AM18" i="22"/>
  <c r="AM5" i="22"/>
  <c r="AM16" i="22"/>
  <c r="AM10" i="22"/>
  <c r="AM6" i="22"/>
  <c r="AM9" i="22"/>
  <c r="AM13" i="22"/>
  <c r="AM7" i="22"/>
  <c r="AM15" i="22"/>
  <c r="AM20" i="22"/>
  <c r="AM3" i="22"/>
  <c r="AM12" i="22"/>
  <c r="E46" i="21"/>
  <c r="AU4" i="18"/>
  <c r="AU5" i="18"/>
  <c r="AU13" i="18"/>
  <c r="AU14" i="18"/>
  <c r="AU7" i="18"/>
  <c r="AU15" i="18"/>
  <c r="AU8" i="18"/>
  <c r="AU16" i="18"/>
  <c r="AU6" i="18"/>
  <c r="AU12" i="18"/>
  <c r="AU18" i="18"/>
  <c r="AU20" i="18"/>
  <c r="AU3" i="18"/>
  <c r="AU9" i="18"/>
  <c r="AU10" i="18"/>
  <c r="AU11" i="18"/>
  <c r="AU30" i="18"/>
  <c r="AU24" i="18"/>
  <c r="AD24" i="24"/>
  <c r="AU27" i="18"/>
  <c r="AU28" i="18"/>
  <c r="AU29" i="18"/>
  <c r="AW32" i="18"/>
  <c r="AU35" i="18"/>
  <c r="AD35" i="24"/>
  <c r="H46" i="21"/>
  <c r="G46" i="21"/>
  <c r="AH6" i="18"/>
  <c r="K22" i="18"/>
  <c r="AD25" i="24"/>
  <c r="AF25" i="24"/>
  <c r="AG25" i="24"/>
  <c r="AW25" i="18"/>
  <c r="AF21" i="24"/>
  <c r="AG21" i="24"/>
  <c r="AD26" i="24"/>
  <c r="AF26" i="24"/>
  <c r="AG26" i="24"/>
  <c r="AW26" i="18"/>
  <c r="AE3" i="24"/>
  <c r="AM22" i="22"/>
  <c r="AO22" i="22"/>
  <c r="AO23" i="22"/>
  <c r="AD3" i="24"/>
  <c r="AU22" i="18"/>
  <c r="AF35" i="24"/>
  <c r="AG35" i="24"/>
  <c r="AJ35" i="24"/>
  <c r="AN35" i="24"/>
  <c r="AD19" i="24"/>
  <c r="AW19" i="18"/>
  <c r="AD17" i="24"/>
  <c r="AW17" i="18"/>
  <c r="AE19" i="24"/>
  <c r="AO19" i="22"/>
  <c r="AE17" i="24"/>
  <c r="AO17" i="22"/>
  <c r="AW27" i="18"/>
  <c r="AD27" i="24"/>
  <c r="AF27" i="24"/>
  <c r="AG27" i="24"/>
  <c r="K27" i="29"/>
  <c r="L27" i="29"/>
  <c r="AW13" i="18"/>
  <c r="AD13" i="24"/>
  <c r="AO7" i="22"/>
  <c r="AE7" i="24"/>
  <c r="AO8" i="22"/>
  <c r="AE8" i="24"/>
  <c r="AO13" i="22"/>
  <c r="AE13" i="24"/>
  <c r="AO4" i="22"/>
  <c r="AE4" i="24"/>
  <c r="AW4" i="18"/>
  <c r="AD4" i="24"/>
  <c r="AO9" i="22"/>
  <c r="AE9" i="24"/>
  <c r="AO11" i="22"/>
  <c r="AE11" i="24"/>
  <c r="AW18" i="18"/>
  <c r="AD18" i="24"/>
  <c r="AW30" i="18"/>
  <c r="AD30" i="24"/>
  <c r="AF30" i="24"/>
  <c r="AG30" i="24"/>
  <c r="K30" i="29"/>
  <c r="L30" i="29"/>
  <c r="AW16" i="18"/>
  <c r="AD16" i="24"/>
  <c r="AO6" i="22"/>
  <c r="AE6" i="24"/>
  <c r="AO14" i="22"/>
  <c r="AE14" i="24"/>
  <c r="AW12" i="18"/>
  <c r="AD12" i="24"/>
  <c r="AO12" i="22"/>
  <c r="AE12" i="24"/>
  <c r="AO10" i="22"/>
  <c r="AE10" i="24"/>
  <c r="AW5" i="18"/>
  <c r="AD5" i="24"/>
  <c r="AW11" i="18"/>
  <c r="AD11" i="24"/>
  <c r="AO16" i="22"/>
  <c r="AE16" i="24"/>
  <c r="AF24" i="24"/>
  <c r="AW6" i="18"/>
  <c r="AD6" i="24"/>
  <c r="AW10" i="18"/>
  <c r="AD10" i="24"/>
  <c r="AW8" i="18"/>
  <c r="AD8" i="24"/>
  <c r="AW9" i="18"/>
  <c r="AD9" i="24"/>
  <c r="AW7" i="18"/>
  <c r="AD7" i="24"/>
  <c r="AO20" i="22"/>
  <c r="AE20" i="24"/>
  <c r="AO5" i="22"/>
  <c r="AE5" i="24"/>
  <c r="AW15" i="18"/>
  <c r="AD15" i="24"/>
  <c r="AW29" i="18"/>
  <c r="AD29" i="24"/>
  <c r="AF29" i="24"/>
  <c r="AG29" i="24"/>
  <c r="K29" i="29"/>
  <c r="L29" i="29"/>
  <c r="AW28" i="18"/>
  <c r="AD28" i="24"/>
  <c r="AF28" i="24"/>
  <c r="AG28" i="24"/>
  <c r="K28" i="29"/>
  <c r="L28" i="29"/>
  <c r="AW20" i="18"/>
  <c r="AD20" i="24"/>
  <c r="AW14" i="18"/>
  <c r="AD14" i="24"/>
  <c r="AO15" i="22"/>
  <c r="AE15" i="24"/>
  <c r="AO18" i="22"/>
  <c r="AE18" i="24"/>
  <c r="AO3" i="22"/>
  <c r="C46" i="21"/>
  <c r="C47" i="21"/>
  <c r="AW3" i="18"/>
  <c r="AU31" i="18"/>
  <c r="AW24" i="18"/>
  <c r="AW35" i="18"/>
  <c r="AW36" i="18"/>
  <c r="F36" i="10"/>
  <c r="Q6" i="24"/>
  <c r="Q22" i="24"/>
  <c r="Q37" i="24"/>
  <c r="Q40" i="24"/>
  <c r="AH22" i="18"/>
  <c r="AT35" i="24"/>
  <c r="K26" i="29"/>
  <c r="AJ21" i="24"/>
  <c r="AN21" i="24"/>
  <c r="K21" i="29"/>
  <c r="K25" i="29"/>
  <c r="L25" i="29"/>
  <c r="AF3" i="24"/>
  <c r="AG3" i="24"/>
  <c r="AD22" i="24"/>
  <c r="AE22" i="24"/>
  <c r="AE37" i="24"/>
  <c r="AE40" i="24"/>
  <c r="K35" i="29"/>
  <c r="P35" i="29"/>
  <c r="V35" i="29"/>
  <c r="AF17" i="24"/>
  <c r="AG17" i="24"/>
  <c r="AF19" i="24"/>
  <c r="AG19" i="24"/>
  <c r="AF11" i="24"/>
  <c r="AG11" i="24"/>
  <c r="AJ11" i="24"/>
  <c r="AF4" i="24"/>
  <c r="AG4" i="24"/>
  <c r="K4" i="29"/>
  <c r="AF13" i="24"/>
  <c r="AG13" i="24"/>
  <c r="AJ13" i="24"/>
  <c r="AN13" i="24"/>
  <c r="AF10" i="24"/>
  <c r="AG10" i="24"/>
  <c r="AF20" i="24"/>
  <c r="AG20" i="24"/>
  <c r="AF16" i="24"/>
  <c r="AG16" i="24"/>
  <c r="AF14" i="24"/>
  <c r="AG14" i="24"/>
  <c r="AF12" i="24"/>
  <c r="AG12" i="24"/>
  <c r="AF7" i="24"/>
  <c r="AG7" i="24"/>
  <c r="AF5" i="24"/>
  <c r="AG5" i="24"/>
  <c r="AF18" i="24"/>
  <c r="AG18" i="24"/>
  <c r="AF9" i="24"/>
  <c r="AG9" i="24"/>
  <c r="AF15" i="24"/>
  <c r="AG15" i="24"/>
  <c r="AF31" i="24"/>
  <c r="AG24" i="24"/>
  <c r="K24" i="29"/>
  <c r="AD31" i="24"/>
  <c r="AD33" i="24"/>
  <c r="AF8" i="24"/>
  <c r="AG8" i="24"/>
  <c r="AU33" i="18"/>
  <c r="AW31" i="18"/>
  <c r="D36" i="10"/>
  <c r="AT37" i="24"/>
  <c r="AT40" i="24"/>
  <c r="AT41" i="24"/>
  <c r="AF6" i="24"/>
  <c r="AG6" i="24"/>
  <c r="AJ6" i="24"/>
  <c r="AN6" i="24"/>
  <c r="AR21" i="24"/>
  <c r="AH37" i="18"/>
  <c r="AH40" i="18"/>
  <c r="AW22" i="18"/>
  <c r="AW23" i="18"/>
  <c r="O21" i="29"/>
  <c r="U21" i="29"/>
  <c r="AC21" i="29"/>
  <c r="N21" i="29"/>
  <c r="T21" i="29"/>
  <c r="M21" i="29"/>
  <c r="S21" i="29"/>
  <c r="AA21" i="29"/>
  <c r="L21" i="29"/>
  <c r="R21" i="29"/>
  <c r="AN11" i="24"/>
  <c r="N26" i="29"/>
  <c r="P37" i="29"/>
  <c r="AF22" i="24"/>
  <c r="K19" i="29"/>
  <c r="AJ19" i="24"/>
  <c r="K17" i="29"/>
  <c r="AJ17" i="24"/>
  <c r="K11" i="29"/>
  <c r="AJ4" i="24"/>
  <c r="K13" i="29"/>
  <c r="AJ12" i="24"/>
  <c r="K12" i="29"/>
  <c r="AJ10" i="24"/>
  <c r="K10" i="29"/>
  <c r="AJ14" i="24"/>
  <c r="K14" i="29"/>
  <c r="AJ9" i="24"/>
  <c r="K9" i="29"/>
  <c r="W35" i="29"/>
  <c r="Y35" i="29"/>
  <c r="AD35" i="29"/>
  <c r="V37" i="29"/>
  <c r="AJ20" i="24"/>
  <c r="K20" i="29"/>
  <c r="AJ3" i="24"/>
  <c r="AN3" i="24"/>
  <c r="K3" i="29"/>
  <c r="AJ15" i="24"/>
  <c r="K15" i="29"/>
  <c r="AJ18" i="24"/>
  <c r="AN18" i="24"/>
  <c r="K18" i="29"/>
  <c r="AJ5" i="24"/>
  <c r="K5" i="29"/>
  <c r="AJ16" i="24"/>
  <c r="K16" i="29"/>
  <c r="K8" i="29"/>
  <c r="L24" i="29"/>
  <c r="K31" i="29"/>
  <c r="K33" i="29"/>
  <c r="AJ7" i="24"/>
  <c r="AN7" i="24"/>
  <c r="K7" i="29"/>
  <c r="AF33" i="24"/>
  <c r="AG33" i="24"/>
  <c r="AG31" i="24"/>
  <c r="AD37" i="24"/>
  <c r="AD40" i="24"/>
  <c r="AW33" i="18"/>
  <c r="AW34" i="18"/>
  <c r="AU37" i="18"/>
  <c r="J62" i="10"/>
  <c r="J65" i="10"/>
  <c r="AD37" i="29"/>
  <c r="K6" i="29"/>
  <c r="AB21" i="29"/>
  <c r="AW37" i="18"/>
  <c r="AW40" i="18"/>
  <c r="AU40" i="18"/>
  <c r="AN19" i="24"/>
  <c r="AS18" i="24"/>
  <c r="AR18" i="24"/>
  <c r="AQ18" i="24"/>
  <c r="AP18" i="24"/>
  <c r="AN9" i="24"/>
  <c r="AN4" i="24"/>
  <c r="AN12" i="24"/>
  <c r="AQ3" i="24"/>
  <c r="AR3" i="24"/>
  <c r="AS3" i="24"/>
  <c r="AP3" i="24"/>
  <c r="AQ7" i="24"/>
  <c r="AP7" i="24"/>
  <c r="AS7" i="24"/>
  <c r="AR7" i="24"/>
  <c r="AN5" i="24"/>
  <c r="AN20" i="24"/>
  <c r="AN17" i="24"/>
  <c r="AN15" i="24"/>
  <c r="AN16" i="24"/>
  <c r="AN14" i="24"/>
  <c r="AN10" i="24"/>
  <c r="T26" i="29"/>
  <c r="N31" i="29"/>
  <c r="Z21" i="29"/>
  <c r="W21" i="29"/>
  <c r="Y21" i="29"/>
  <c r="K22" i="29"/>
  <c r="J67" i="10"/>
  <c r="N19" i="29"/>
  <c r="T19" i="29"/>
  <c r="M19" i="29"/>
  <c r="S19" i="29"/>
  <c r="L19" i="29"/>
  <c r="R19" i="29"/>
  <c r="O19" i="29"/>
  <c r="U19" i="29"/>
  <c r="L31" i="29"/>
  <c r="O3" i="29"/>
  <c r="L3" i="29"/>
  <c r="N3" i="29"/>
  <c r="M3" i="29"/>
  <c r="L18" i="29"/>
  <c r="R18" i="29"/>
  <c r="O18" i="29"/>
  <c r="U18" i="29"/>
  <c r="N18" i="29"/>
  <c r="T18" i="29"/>
  <c r="M18" i="29"/>
  <c r="S18" i="29"/>
  <c r="L20" i="29"/>
  <c r="R20" i="29"/>
  <c r="O20" i="29"/>
  <c r="U20" i="29"/>
  <c r="M20" i="29"/>
  <c r="S20" i="29"/>
  <c r="N20" i="29"/>
  <c r="T20" i="29"/>
  <c r="L7" i="29"/>
  <c r="R7" i="29"/>
  <c r="M7" i="29"/>
  <c r="S7" i="29"/>
  <c r="N7" i="29"/>
  <c r="T7" i="29"/>
  <c r="O7" i="29"/>
  <c r="U7" i="29"/>
  <c r="AG22" i="24"/>
  <c r="AJ22" i="24"/>
  <c r="AF37" i="24"/>
  <c r="F12" i="10"/>
  <c r="F13" i="10"/>
  <c r="F14" i="10"/>
  <c r="F15" i="10"/>
  <c r="F16" i="10"/>
  <c r="F17" i="10"/>
  <c r="F18" i="10"/>
  <c r="F19" i="10"/>
  <c r="F20" i="10"/>
  <c r="F21" i="10"/>
  <c r="F22" i="10"/>
  <c r="E23" i="10"/>
  <c r="D23" i="10"/>
  <c r="D7" i="10"/>
  <c r="E9" i="10"/>
  <c r="AP9" i="24"/>
  <c r="AW38" i="18"/>
  <c r="AS20" i="24"/>
  <c r="AR20" i="24"/>
  <c r="AQ20" i="24"/>
  <c r="AP20" i="24"/>
  <c r="AN22" i="24"/>
  <c r="AQ19" i="24"/>
  <c r="AP19" i="24"/>
  <c r="AR19" i="24"/>
  <c r="AS19" i="24"/>
  <c r="AG37" i="24"/>
  <c r="AG40" i="24"/>
  <c r="AF40" i="24"/>
  <c r="AB7" i="29"/>
  <c r="N33" i="29"/>
  <c r="T31" i="29"/>
  <c r="W19" i="29"/>
  <c r="Y19" i="29"/>
  <c r="AC7" i="29"/>
  <c r="AA18" i="29"/>
  <c r="AB18" i="29"/>
  <c r="AC18" i="29"/>
  <c r="AA7" i="29"/>
  <c r="W20" i="29"/>
  <c r="Y20" i="29"/>
  <c r="T3" i="29"/>
  <c r="L33" i="29"/>
  <c r="U3" i="29"/>
  <c r="S3" i="29"/>
  <c r="R3" i="29"/>
  <c r="Z7" i="29"/>
  <c r="W7" i="29"/>
  <c r="Y7" i="29"/>
  <c r="Z18" i="29"/>
  <c r="W18" i="29"/>
  <c r="Y18" i="29"/>
  <c r="F23" i="10"/>
  <c r="AC19" i="29"/>
  <c r="AA19" i="29"/>
  <c r="K37" i="29"/>
  <c r="AB20" i="29"/>
  <c r="AB19" i="29"/>
  <c r="Z20" i="29"/>
  <c r="Z19" i="29"/>
  <c r="AA20" i="29"/>
  <c r="AC20" i="29"/>
  <c r="T33" i="29"/>
  <c r="AC3" i="29"/>
  <c r="AA3" i="29"/>
  <c r="Z3" i="29"/>
  <c r="W3" i="29"/>
  <c r="AB3" i="29"/>
  <c r="Y3" i="29"/>
  <c r="F49" i="14"/>
  <c r="E49" i="14"/>
  <c r="AQ15" i="24"/>
  <c r="AR15" i="24"/>
  <c r="AS15" i="24"/>
  <c r="AP15" i="24"/>
  <c r="AQ14" i="24"/>
  <c r="AR14" i="24"/>
  <c r="AS14" i="24"/>
  <c r="AP14" i="24"/>
  <c r="AQ13" i="24"/>
  <c r="AR13" i="24"/>
  <c r="AS13" i="24"/>
  <c r="AP13" i="24"/>
  <c r="AQ12" i="24"/>
  <c r="AR12" i="24"/>
  <c r="AS12" i="24"/>
  <c r="AP12" i="24"/>
  <c r="AQ9" i="24"/>
  <c r="AR9" i="24"/>
  <c r="AS9" i="24"/>
  <c r="AS5" i="24"/>
  <c r="AQ5" i="24"/>
  <c r="L5" i="29"/>
  <c r="AS8" i="24"/>
  <c r="AR5" i="24"/>
  <c r="AS10" i="24"/>
  <c r="AR6" i="24"/>
  <c r="N8" i="29"/>
  <c r="E10" i="29"/>
  <c r="AR10" i="24"/>
  <c r="AQ10" i="24"/>
  <c r="E6" i="29"/>
  <c r="O6" i="29"/>
  <c r="E12" i="29"/>
  <c r="L12" i="29"/>
  <c r="H15" i="29"/>
  <c r="O15" i="29"/>
  <c r="AQ17" i="24"/>
  <c r="G13" i="29"/>
  <c r="N13" i="29"/>
  <c r="E9" i="29"/>
  <c r="L9" i="29"/>
  <c r="H12" i="29"/>
  <c r="O12" i="29"/>
  <c r="F13" i="29"/>
  <c r="M13" i="29"/>
  <c r="G15" i="29"/>
  <c r="N15" i="29"/>
  <c r="H13" i="29"/>
  <c r="O13" i="29"/>
  <c r="E15" i="29"/>
  <c r="L15" i="29"/>
  <c r="H9" i="29"/>
  <c r="O9" i="29"/>
  <c r="G12" i="29"/>
  <c r="N12" i="29"/>
  <c r="E14" i="29"/>
  <c r="L14" i="29"/>
  <c r="AR17" i="24"/>
  <c r="AR16" i="24"/>
  <c r="H10" i="29"/>
  <c r="O10" i="29"/>
  <c r="M10" i="29"/>
  <c r="F6" i="29"/>
  <c r="M6" i="29"/>
  <c r="G9" i="29"/>
  <c r="N9" i="29"/>
  <c r="AP11" i="24"/>
  <c r="H14" i="29"/>
  <c r="O14" i="29"/>
  <c r="F15" i="29"/>
  <c r="M15" i="29"/>
  <c r="AS11" i="24"/>
  <c r="F12" i="29"/>
  <c r="M12" i="29"/>
  <c r="G14" i="29"/>
  <c r="N14" i="29"/>
  <c r="AP17" i="24"/>
  <c r="AP16" i="24"/>
  <c r="F14" i="29"/>
  <c r="M14" i="29"/>
  <c r="AQ11" i="24"/>
  <c r="E8" i="29"/>
  <c r="L8" i="29"/>
  <c r="H8" i="29"/>
  <c r="O8" i="29"/>
  <c r="F9" i="29"/>
  <c r="M9" i="29"/>
  <c r="AR11" i="24"/>
  <c r="E13" i="29"/>
  <c r="L13" i="29"/>
  <c r="AS17" i="24"/>
  <c r="AS16" i="24"/>
  <c r="F5" i="29"/>
  <c r="M5" i="29"/>
  <c r="Q31" i="13"/>
  <c r="M34" i="13"/>
  <c r="Q33" i="13"/>
  <c r="AH27" i="13"/>
  <c r="M37" i="13"/>
  <c r="Q37" i="13"/>
  <c r="Q38" i="13"/>
  <c r="N6" i="29"/>
  <c r="O5" i="29"/>
  <c r="N10" i="29"/>
  <c r="H5" i="29"/>
  <c r="AQ6" i="24"/>
  <c r="L6" i="29"/>
  <c r="R6" i="29"/>
  <c r="AP6" i="24"/>
  <c r="AQ8" i="24"/>
  <c r="AQ16" i="24"/>
  <c r="L10" i="29"/>
  <c r="R10" i="29"/>
  <c r="AP10" i="24"/>
  <c r="AP5" i="24"/>
  <c r="F10" i="29"/>
  <c r="S10" i="29"/>
  <c r="AA10" i="29"/>
  <c r="E5" i="29"/>
  <c r="R5" i="29"/>
  <c r="G5" i="29"/>
  <c r="G6" i="29"/>
  <c r="H6" i="29"/>
  <c r="U6" i="29"/>
  <c r="AS6" i="24"/>
  <c r="G8" i="29"/>
  <c r="T8" i="29"/>
  <c r="AR8" i="24"/>
  <c r="N5" i="29"/>
  <c r="G10" i="29"/>
  <c r="Q34" i="13"/>
  <c r="AH25" i="13"/>
  <c r="E25" i="24"/>
  <c r="H25" i="24"/>
  <c r="AH26" i="13"/>
  <c r="E26" i="24"/>
  <c r="H26" i="24"/>
  <c r="M8" i="29"/>
  <c r="E17" i="29"/>
  <c r="L17" i="29"/>
  <c r="F8" i="29"/>
  <c r="H17" i="29"/>
  <c r="O17" i="29"/>
  <c r="F17" i="29"/>
  <c r="M17" i="29"/>
  <c r="G17" i="29"/>
  <c r="N17" i="29"/>
  <c r="R14" i="29"/>
  <c r="Z14" i="29"/>
  <c r="T13" i="29"/>
  <c r="AB13" i="29"/>
  <c r="T14" i="29"/>
  <c r="AB14" i="29"/>
  <c r="R13" i="29"/>
  <c r="Z13" i="29"/>
  <c r="S5" i="29"/>
  <c r="AA5" i="29"/>
  <c r="R8" i="29"/>
  <c r="Z8" i="29"/>
  <c r="S14" i="29"/>
  <c r="AA14" i="29"/>
  <c r="S12" i="29"/>
  <c r="AA12" i="29"/>
  <c r="S15" i="29"/>
  <c r="AA15" i="29"/>
  <c r="T9" i="29"/>
  <c r="AB9" i="29"/>
  <c r="U9" i="29"/>
  <c r="AC9" i="29"/>
  <c r="R9" i="29"/>
  <c r="R12" i="29"/>
  <c r="Z12" i="29"/>
  <c r="S9" i="29"/>
  <c r="AA9" i="29"/>
  <c r="U13" i="29"/>
  <c r="AC13" i="29"/>
  <c r="U8" i="29"/>
  <c r="AC8" i="29"/>
  <c r="G11" i="29"/>
  <c r="N11" i="29"/>
  <c r="T15" i="29"/>
  <c r="AB15" i="29"/>
  <c r="H16" i="29"/>
  <c r="O16" i="29"/>
  <c r="E16" i="29"/>
  <c r="L16" i="29"/>
  <c r="U14" i="29"/>
  <c r="AC14" i="29"/>
  <c r="S6" i="29"/>
  <c r="U10" i="29"/>
  <c r="AC10" i="29"/>
  <c r="S13" i="29"/>
  <c r="AA13" i="29"/>
  <c r="H11" i="29"/>
  <c r="O11" i="29"/>
  <c r="F16" i="29"/>
  <c r="M16" i="29"/>
  <c r="G16" i="29"/>
  <c r="N16" i="29"/>
  <c r="U15" i="29"/>
  <c r="AC15" i="29"/>
  <c r="F11" i="29"/>
  <c r="M11" i="29"/>
  <c r="E11" i="29"/>
  <c r="L11" i="29"/>
  <c r="T12" i="29"/>
  <c r="AB12" i="29"/>
  <c r="R15" i="29"/>
  <c r="U12" i="29"/>
  <c r="AC12" i="29"/>
  <c r="AH30" i="13"/>
  <c r="E30" i="24"/>
  <c r="H30" i="24"/>
  <c r="AH29" i="13"/>
  <c r="E29" i="24"/>
  <c r="H29" i="24"/>
  <c r="AH32" i="13"/>
  <c r="E32" i="24"/>
  <c r="H32" i="24"/>
  <c r="AH24" i="13"/>
  <c r="E24" i="24"/>
  <c r="E27" i="24"/>
  <c r="AH28" i="13"/>
  <c r="E28" i="24"/>
  <c r="H28" i="24"/>
  <c r="M38" i="13"/>
  <c r="AA6" i="29"/>
  <c r="Z6" i="29"/>
  <c r="U5" i="29"/>
  <c r="AC5" i="29"/>
  <c r="T6" i="29"/>
  <c r="AB6" i="29"/>
  <c r="H27" i="24"/>
  <c r="D27" i="29"/>
  <c r="E27" i="29"/>
  <c r="R27" i="29"/>
  <c r="W27" i="29"/>
  <c r="T10" i="29"/>
  <c r="AB10" i="29"/>
  <c r="E4" i="29"/>
  <c r="E22" i="29"/>
  <c r="AP4" i="24"/>
  <c r="M4" i="29"/>
  <c r="M22" i="29"/>
  <c r="AQ4" i="24"/>
  <c r="T5" i="29"/>
  <c r="AB5" i="29"/>
  <c r="D26" i="29"/>
  <c r="E26" i="29"/>
  <c r="R26" i="29"/>
  <c r="AJ26" i="24"/>
  <c r="D25" i="29"/>
  <c r="E25" i="29"/>
  <c r="R25" i="29"/>
  <c r="AJ25" i="24"/>
  <c r="O4" i="29"/>
  <c r="O22" i="29"/>
  <c r="AS4" i="24"/>
  <c r="AR4" i="24"/>
  <c r="AR22" i="24"/>
  <c r="AB8" i="29"/>
  <c r="AC6" i="29"/>
  <c r="Z10" i="29"/>
  <c r="S8" i="29"/>
  <c r="AA8" i="29"/>
  <c r="T17" i="29"/>
  <c r="AB17" i="29"/>
  <c r="R17" i="29"/>
  <c r="S17" i="29"/>
  <c r="AA17" i="29"/>
  <c r="U17" i="29"/>
  <c r="AC17" i="29"/>
  <c r="H4" i="29"/>
  <c r="G4" i="29"/>
  <c r="G22" i="29"/>
  <c r="N4" i="29"/>
  <c r="N22" i="29"/>
  <c r="F4" i="29"/>
  <c r="L4" i="29"/>
  <c r="R11" i="29"/>
  <c r="Z11" i="29"/>
  <c r="W9" i="29"/>
  <c r="Y9" i="29"/>
  <c r="W13" i="29"/>
  <c r="Y13" i="29"/>
  <c r="Z9" i="29"/>
  <c r="AJ27" i="24"/>
  <c r="AN27" i="24"/>
  <c r="AP27" i="24"/>
  <c r="AJ32" i="24"/>
  <c r="Y32" i="29"/>
  <c r="D32" i="29"/>
  <c r="AJ28" i="24"/>
  <c r="D28" i="29"/>
  <c r="E28" i="29"/>
  <c r="R28" i="29"/>
  <c r="W28" i="29"/>
  <c r="AJ29" i="24"/>
  <c r="D29" i="29"/>
  <c r="E29" i="29"/>
  <c r="R29" i="29"/>
  <c r="W29" i="29"/>
  <c r="AJ30" i="24"/>
  <c r="D30" i="29"/>
  <c r="E30" i="29"/>
  <c r="R30" i="29"/>
  <c r="W30" i="29"/>
  <c r="S16" i="29"/>
  <c r="AA16" i="29"/>
  <c r="T11" i="29"/>
  <c r="AB11" i="29"/>
  <c r="S11" i="29"/>
  <c r="AA11" i="29"/>
  <c r="W14" i="29"/>
  <c r="Y14" i="29"/>
  <c r="U11" i="29"/>
  <c r="AC11" i="29"/>
  <c r="W6" i="29"/>
  <c r="Y6" i="29"/>
  <c r="Z15" i="29"/>
  <c r="W15" i="29"/>
  <c r="Y15" i="29"/>
  <c r="Z5" i="29"/>
  <c r="T16" i="29"/>
  <c r="AB16" i="29"/>
  <c r="R16" i="29"/>
  <c r="W10" i="29"/>
  <c r="Y10" i="29"/>
  <c r="W12" i="29"/>
  <c r="Y12" i="29"/>
  <c r="U16" i="29"/>
  <c r="AC16" i="29"/>
  <c r="E31" i="24"/>
  <c r="E33" i="24"/>
  <c r="H24" i="24"/>
  <c r="D24" i="29"/>
  <c r="AH31" i="13"/>
  <c r="AH33" i="13"/>
  <c r="AH34" i="13"/>
  <c r="U4" i="29"/>
  <c r="W5" i="29"/>
  <c r="Y5" i="29"/>
  <c r="AN25" i="24"/>
  <c r="AP25" i="24"/>
  <c r="Z25" i="29"/>
  <c r="W25" i="29"/>
  <c r="Y25" i="29"/>
  <c r="AN26" i="24"/>
  <c r="AR26" i="24"/>
  <c r="Z26" i="29"/>
  <c r="W26" i="29"/>
  <c r="Y26" i="29"/>
  <c r="AN28" i="24"/>
  <c r="AN30" i="24"/>
  <c r="AP30" i="24"/>
  <c r="Z30" i="29"/>
  <c r="AN29" i="24"/>
  <c r="W8" i="29"/>
  <c r="Y8" i="29"/>
  <c r="AP22" i="24"/>
  <c r="R4" i="29"/>
  <c r="Z4" i="29"/>
  <c r="L22" i="29"/>
  <c r="H22" i="29"/>
  <c r="S4" i="29"/>
  <c r="F22" i="29"/>
  <c r="AS22" i="24"/>
  <c r="AQ22" i="24"/>
  <c r="T4" i="29"/>
  <c r="Z17" i="29"/>
  <c r="W17" i="29"/>
  <c r="Y17" i="29"/>
  <c r="N37" i="29"/>
  <c r="Y27" i="29"/>
  <c r="Y30" i="29"/>
  <c r="Z27" i="29"/>
  <c r="Y28" i="29"/>
  <c r="Y29" i="29"/>
  <c r="E24" i="29"/>
  <c r="D31" i="29"/>
  <c r="D33" i="29"/>
  <c r="D37" i="29"/>
  <c r="W11" i="29"/>
  <c r="Y11" i="29"/>
  <c r="G37" i="29"/>
  <c r="W16" i="29"/>
  <c r="Y16" i="29"/>
  <c r="Z16" i="29"/>
  <c r="O37" i="29"/>
  <c r="M37" i="29"/>
  <c r="AJ24" i="24"/>
  <c r="AN24" i="24"/>
  <c r="AP24" i="24"/>
  <c r="H31" i="24"/>
  <c r="E34" i="24"/>
  <c r="E37" i="24"/>
  <c r="E40" i="24"/>
  <c r="AH37" i="13"/>
  <c r="AC4" i="29"/>
  <c r="U22" i="29"/>
  <c r="U37" i="29"/>
  <c r="AP29" i="24"/>
  <c r="Z29" i="29"/>
  <c r="AP28" i="24"/>
  <c r="Z28" i="29"/>
  <c r="AR31" i="24"/>
  <c r="AB26" i="29"/>
  <c r="AN31" i="24"/>
  <c r="AH38" i="13"/>
  <c r="AS37" i="24"/>
  <c r="AS40" i="24"/>
  <c r="AS41" i="24"/>
  <c r="AQ37" i="24"/>
  <c r="AQ40" i="24"/>
  <c r="AQ41" i="24"/>
  <c r="H37" i="29"/>
  <c r="S22" i="29"/>
  <c r="AA22" i="29"/>
  <c r="T22" i="29"/>
  <c r="T37" i="29"/>
  <c r="R22" i="29"/>
  <c r="Z22" i="29"/>
  <c r="AA4" i="29"/>
  <c r="F37" i="29"/>
  <c r="W4" i="29"/>
  <c r="AB4" i="29"/>
  <c r="L37" i="29"/>
  <c r="E31" i="29"/>
  <c r="E33" i="29"/>
  <c r="R24" i="29"/>
  <c r="E38" i="24"/>
  <c r="H33" i="24"/>
  <c r="AJ31" i="24"/>
  <c r="AC22" i="29"/>
  <c r="AR33" i="24"/>
  <c r="AB31" i="29"/>
  <c r="AC37" i="29"/>
  <c r="S37" i="29"/>
  <c r="AA37" i="29"/>
  <c r="Y4" i="29"/>
  <c r="W22" i="29"/>
  <c r="Y22" i="29"/>
  <c r="AB22" i="29"/>
  <c r="W24" i="29"/>
  <c r="R31" i="29"/>
  <c r="E37" i="29"/>
  <c r="AP31" i="24"/>
  <c r="Z24" i="29"/>
  <c r="AJ33" i="24"/>
  <c r="AN33" i="24"/>
  <c r="AN37" i="24"/>
  <c r="AN40" i="24"/>
  <c r="H37" i="24"/>
  <c r="AB33" i="29"/>
  <c r="AR37" i="24"/>
  <c r="AJ37" i="24"/>
  <c r="AJ40" i="24"/>
  <c r="H40" i="24"/>
  <c r="R33" i="29"/>
  <c r="W33" i="29"/>
  <c r="W37" i="29"/>
  <c r="W31" i="29"/>
  <c r="Y31" i="29"/>
  <c r="Y24" i="29"/>
  <c r="Z31" i="29"/>
  <c r="AP33" i="24"/>
  <c r="AR40" i="24"/>
  <c r="AR41" i="24"/>
  <c r="AB37" i="29"/>
  <c r="Y37" i="29"/>
  <c r="R37" i="29"/>
  <c r="Y33" i="29"/>
  <c r="AP37" i="24"/>
  <c r="AP40" i="24"/>
  <c r="Z33" i="29"/>
  <c r="AU40" i="24"/>
  <c r="AV40" i="24"/>
  <c r="AP41" i="24"/>
  <c r="AU41" i="24"/>
  <c r="Z37" i="29"/>
  <c r="AU37" i="24"/>
</calcChain>
</file>

<file path=xl/sharedStrings.xml><?xml version="1.0" encoding="utf-8"?>
<sst xmlns="http://schemas.openxmlformats.org/spreadsheetml/2006/main" count="705" uniqueCount="240">
  <si>
    <t>Business Unit</t>
  </si>
  <si>
    <t>Cost centre description</t>
  </si>
  <si>
    <t>Cost Centre</t>
  </si>
  <si>
    <t>XS201</t>
  </si>
  <si>
    <t>XS202</t>
  </si>
  <si>
    <t>XS204</t>
  </si>
  <si>
    <t>XS206</t>
  </si>
  <si>
    <t>CSS</t>
  </si>
  <si>
    <t>XS209</t>
  </si>
  <si>
    <t>XS210</t>
  </si>
  <si>
    <t>XS106</t>
  </si>
  <si>
    <t>XS211</t>
  </si>
  <si>
    <t>XS212</t>
  </si>
  <si>
    <t>XS213</t>
  </si>
  <si>
    <t>XS205</t>
  </si>
  <si>
    <t>XS403</t>
  </si>
  <si>
    <t>XS601</t>
  </si>
  <si>
    <t>XS602</t>
  </si>
  <si>
    <t>XS603</t>
  </si>
  <si>
    <t>XS208</t>
  </si>
  <si>
    <t>XS401</t>
  </si>
  <si>
    <t>XS402</t>
  </si>
  <si>
    <t>XS304</t>
  </si>
  <si>
    <t>XS207</t>
  </si>
  <si>
    <t>XS301</t>
  </si>
  <si>
    <t>XS302</t>
  </si>
  <si>
    <t>XS303</t>
  </si>
  <si>
    <t>XS305</t>
  </si>
  <si>
    <t>XS306</t>
  </si>
  <si>
    <t>XS307</t>
  </si>
  <si>
    <t>XS101</t>
  </si>
  <si>
    <t>XS102</t>
  </si>
  <si>
    <t>XS105</t>
  </si>
  <si>
    <t>XS107</t>
  </si>
  <si>
    <t>XS103</t>
  </si>
  <si>
    <t>XS701</t>
  </si>
  <si>
    <t>XS104</t>
  </si>
  <si>
    <t>Commercial</t>
  </si>
  <si>
    <t>XS203</t>
  </si>
  <si>
    <t>XS501</t>
  </si>
  <si>
    <t>Legal</t>
  </si>
  <si>
    <t>XS502</t>
  </si>
  <si>
    <t>XS503</t>
  </si>
  <si>
    <t>XS504</t>
  </si>
  <si>
    <t>XS506</t>
  </si>
  <si>
    <t>XS507</t>
  </si>
  <si>
    <t>XS901</t>
  </si>
  <si>
    <t>XS902</t>
  </si>
  <si>
    <t>XS903</t>
  </si>
  <si>
    <t>Manage updates to customer portfolio</t>
  </si>
  <si>
    <t>14b</t>
  </si>
  <si>
    <t>No</t>
  </si>
  <si>
    <t>Check</t>
  </si>
  <si>
    <t>Shipper</t>
  </si>
  <si>
    <t>NTS</t>
  </si>
  <si>
    <t>DN &amp; iGT</t>
  </si>
  <si>
    <t>DN</t>
  </si>
  <si>
    <t>IGT</t>
  </si>
  <si>
    <t>BCM v4.0 Service Area 
Equivalent</t>
  </si>
  <si>
    <t>Allocation to Customers (based on mapping to best fit current line)</t>
  </si>
  <si>
    <t>Specific Services</t>
  </si>
  <si>
    <t>Dept</t>
  </si>
  <si>
    <t>CC description</t>
  </si>
  <si>
    <t>CC</t>
  </si>
  <si>
    <t>£ 000's</t>
  </si>
  <si>
    <t>FTE</t>
  </si>
  <si>
    <t>Direct Ops</t>
  </si>
  <si>
    <t>Direct Inv</t>
  </si>
  <si>
    <t>Support</t>
  </si>
  <si>
    <t>Spec Serv</t>
  </si>
  <si>
    <t>3rd Party</t>
  </si>
  <si>
    <t>Application</t>
  </si>
  <si>
    <t>Bought in</t>
  </si>
  <si>
    <t>CC Description</t>
  </si>
  <si>
    <t>Gemini</t>
  </si>
  <si>
    <t>CMS</t>
  </si>
  <si>
    <t>Data Recorders</t>
  </si>
  <si>
    <t>How much resource?</t>
  </si>
  <si>
    <t>Grand total</t>
  </si>
  <si>
    <t>User Admission</t>
  </si>
  <si>
    <t>Must Reads</t>
  </si>
  <si>
    <t>Information Provisioning</t>
  </si>
  <si>
    <t>Reporting</t>
  </si>
  <si>
    <t>API</t>
  </si>
  <si>
    <t>Desktop &amp; Network</t>
  </si>
  <si>
    <t>Penetration Testing / Additional Infosecurity</t>
  </si>
  <si>
    <t>Network Infrastructure</t>
  </si>
  <si>
    <t>Helpdesk &amp; Contract Mgmt</t>
  </si>
  <si>
    <t>Desktop</t>
  </si>
  <si>
    <t>Sites &amp; meters</t>
  </si>
  <si>
    <t>SPA</t>
  </si>
  <si>
    <t>Invoicing</t>
  </si>
  <si>
    <t>CSEPs</t>
  </si>
  <si>
    <t>IX network</t>
  </si>
  <si>
    <t>Data Enquiry</t>
  </si>
  <si>
    <t>Total</t>
  </si>
  <si>
    <t>Specific</t>
  </si>
  <si>
    <t>General</t>
  </si>
  <si>
    <t xml:space="preserve">BP20 20/21 </t>
  </si>
  <si>
    <t>IS Core Remainder - People</t>
  </si>
  <si>
    <t>IS Core Remainder - CTO</t>
  </si>
  <si>
    <t>Subtotal Tech Ops</t>
  </si>
  <si>
    <t>Tech Ops + People</t>
  </si>
  <si>
    <t>Total IS Core in The Plan</t>
  </si>
  <si>
    <t>UK Link</t>
  </si>
  <si>
    <t>EFT</t>
  </si>
  <si>
    <t>DDP</t>
  </si>
  <si>
    <t>Other Shared</t>
  </si>
  <si>
    <t>Info
Prov</t>
  </si>
  <si>
    <t>Data 
Enquiry</t>
  </si>
  <si>
    <t>IX 
Network</t>
  </si>
  <si>
    <t>IX 
Connect / Reloc</t>
  </si>
  <si>
    <t>API / 
FMS</t>
  </si>
  <si>
    <t>Desktop / 
Network</t>
  </si>
  <si>
    <t>Infrastructure General (inc in other rev costs)</t>
  </si>
  <si>
    <t>21/22</t>
  </si>
  <si>
    <t>22/23</t>
  </si>
  <si>
    <t>Monthly AQ processes</t>
  </si>
  <si>
    <t>Demand Estimation obligations</t>
  </si>
  <si>
    <t>Meter Read / Asset processing</t>
  </si>
  <si>
    <t>Management of Customer Issues</t>
  </si>
  <si>
    <t>Customer Relationship Management</t>
  </si>
  <si>
    <t xml:space="preserve">Managing Change </t>
  </si>
  <si>
    <t>Invoicing customers</t>
  </si>
  <si>
    <t>Customer Joiners/Leavers (UK Gas Market)</t>
  </si>
  <si>
    <t>Energy Balancing (Credit Risk Management)</t>
  </si>
  <si>
    <t>Customer Reporting (all forms)</t>
  </si>
  <si>
    <t>Revised Service Area Description</t>
  </si>
  <si>
    <t>Original Service Area Description</t>
  </si>
  <si>
    <t>Include Specific 
Services?</t>
  </si>
  <si>
    <t>SS Reference</t>
  </si>
  <si>
    <t>REC</t>
  </si>
  <si>
    <t>Manage Shipper Transfers</t>
  </si>
  <si>
    <t>Customer Contacts</t>
  </si>
  <si>
    <t>Commercial / 3rd party</t>
  </si>
  <si>
    <t>Invoicing, Cash collection, Day to Day Mgmt</t>
  </si>
  <si>
    <t>Check total</t>
  </si>
  <si>
    <t>Subtotal Specific Services</t>
  </si>
  <si>
    <t>Total Specific Services</t>
  </si>
  <si>
    <t>Total General Services</t>
  </si>
  <si>
    <t>Check vs Direct Ops FTE</t>
  </si>
  <si>
    <t>Check vs Specific FTE</t>
  </si>
  <si>
    <t>Check vs Comm 3rd P</t>
  </si>
  <si>
    <t>Support Share £</t>
  </si>
  <si>
    <t>Non People Cost  description</t>
  </si>
  <si>
    <t>IS Core Remainder</t>
  </si>
  <si>
    <t>Travel &amp; Subs</t>
  </si>
  <si>
    <t>Company Cars (inc Cash Alternative)</t>
  </si>
  <si>
    <t>Entertainment</t>
  </si>
  <si>
    <t>Printing &amp; Stationary</t>
  </si>
  <si>
    <t>Mobile Phones</t>
  </si>
  <si>
    <t>Teleconferencing</t>
  </si>
  <si>
    <t>Consultancy</t>
  </si>
  <si>
    <t>Professional Fees</t>
  </si>
  <si>
    <t xml:space="preserve">Recruitment </t>
  </si>
  <si>
    <t>Community &amp; Environment</t>
  </si>
  <si>
    <t>Occupational Health</t>
  </si>
  <si>
    <t>Wellbeing</t>
  </si>
  <si>
    <t>Landsdowne Gate Property</t>
  </si>
  <si>
    <t>IX Connections</t>
  </si>
  <si>
    <t>Insurance</t>
  </si>
  <si>
    <t>Finance ERP</t>
  </si>
  <si>
    <t>HR</t>
  </si>
  <si>
    <t>Data recorders</t>
  </si>
  <si>
    <t xml:space="preserve">AUGE </t>
  </si>
  <si>
    <t>PAFA</t>
  </si>
  <si>
    <t xml:space="preserve">Sub total IS </t>
  </si>
  <si>
    <t>Sub total Non Staff</t>
  </si>
  <si>
    <t>Sub total Bought In</t>
  </si>
  <si>
    <t>Grand Total</t>
  </si>
  <si>
    <t>Other Non Staff Costs</t>
  </si>
  <si>
    <t>AUGE &amp; PAFA</t>
  </si>
  <si>
    <t>Other BIS</t>
  </si>
  <si>
    <t>Investment FTE and £ value</t>
  </si>
  <si>
    <t>Support Share</t>
  </si>
  <si>
    <t>Desktop/Shared</t>
  </si>
  <si>
    <t>Operations, Specific Services &amp; Commercial FTE and £ value - People</t>
  </si>
  <si>
    <t>Allocation of Support - IS</t>
  </si>
  <si>
    <t xml:space="preserve">Allocation percentages </t>
  </si>
  <si>
    <t>Allocation of Support - Non Staff</t>
  </si>
  <si>
    <t>Allocation of Support - Bought In</t>
  </si>
  <si>
    <t>Total Fte</t>
  </si>
  <si>
    <t>Pecentage</t>
  </si>
  <si>
    <t>Operations, Specific Services &amp; Commercial Driver and £ value - Non People</t>
  </si>
  <si>
    <t>%</t>
  </si>
  <si>
    <t>IX Connect / Reloc</t>
  </si>
  <si>
    <t>£</t>
  </si>
  <si>
    <t>Direct People</t>
  </si>
  <si>
    <t>Direct People Support</t>
  </si>
  <si>
    <t>Invest People</t>
  </si>
  <si>
    <t>Invest People Support</t>
  </si>
  <si>
    <t>Subtotal People</t>
  </si>
  <si>
    <t>DCC</t>
  </si>
  <si>
    <t xml:space="preserve">Direct Non Staff and BIS </t>
  </si>
  <si>
    <t xml:space="preserve">Inv Non Staff and BIS </t>
  </si>
  <si>
    <t>Subtotal Non Staff and BIS</t>
  </si>
  <si>
    <t>Direct Desktop/Shared</t>
  </si>
  <si>
    <t>Invest Desktop/Shared</t>
  </si>
  <si>
    <t>Subtotal IS</t>
  </si>
  <si>
    <t>Non People</t>
  </si>
  <si>
    <t>Subtotal Non People</t>
  </si>
  <si>
    <t>Summary of Costs Level 1 (lowest)</t>
  </si>
  <si>
    <t>Current Cost Centres</t>
  </si>
  <si>
    <t>List of Proposed Service Areas  - Mapping for Resource, Application and BIS delivery and Customer splits</t>
  </si>
  <si>
    <t>Support Share % (driven by FTE)</t>
  </si>
  <si>
    <t xml:space="preserve">IS Core - BP20 breakdown by input cost and output application. </t>
  </si>
  <si>
    <t>Investment Drivers and £ value - Non People</t>
  </si>
  <si>
    <t>Future Services</t>
  </si>
  <si>
    <t xml:space="preserve">Charges Allocation </t>
  </si>
  <si>
    <t xml:space="preserve"> People</t>
  </si>
  <si>
    <t>Other</t>
  </si>
  <si>
    <t>Summary of Costs Level 2 (subtotal) By Customer</t>
  </si>
  <si>
    <t>Gemini Services (General)</t>
  </si>
  <si>
    <t>Gemini Services (Investment)</t>
  </si>
  <si>
    <t>Value Added (General)</t>
  </si>
  <si>
    <t>Value Added (Investment)</t>
  </si>
  <si>
    <t>15b</t>
  </si>
  <si>
    <t>Value Added Services (General)</t>
  </si>
  <si>
    <t>Value Added Services (Investment)</t>
  </si>
  <si>
    <t>Check vs L1 charges</t>
  </si>
  <si>
    <t xml:space="preserve">Customer Contacts </t>
  </si>
  <si>
    <t>Digital and Customer Training &amp; Education</t>
  </si>
  <si>
    <t>Industry Performance Insights</t>
  </si>
  <si>
    <t>XS???</t>
  </si>
  <si>
    <t>FWACV</t>
  </si>
  <si>
    <t>FWAVC</t>
  </si>
  <si>
    <t>DM Reads</t>
  </si>
  <si>
    <t>NDM Reads</t>
  </si>
  <si>
    <t>DN Only Services</t>
  </si>
  <si>
    <t>DM Read</t>
  </si>
  <si>
    <t>NDM Read</t>
  </si>
  <si>
    <t>RecCo</t>
  </si>
  <si>
    <t>Rec Co Adj</t>
  </si>
  <si>
    <t>Post Rec grand total</t>
  </si>
  <si>
    <t>DN Only</t>
  </si>
  <si>
    <t>xx</t>
  </si>
  <si>
    <t>XXX</t>
  </si>
  <si>
    <t>IS Core input costs to Applications mapping</t>
  </si>
  <si>
    <t>THIS PAGE IS INTENTIONALLY BLANK</t>
  </si>
  <si>
    <t>Grand total plus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</si>
</sst>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_-* #,##0_-;\-* #,##0_-;_-* &quot;-&quot;??_-;_-@_-"/>
    <numFmt numFmtId="166" formatCode="_-* #,##0.0_-;\-* #,##0.0_-;_-* &quot;-&quot;??_-;_-@_-"/>
    <numFmt numFmtId="167" formatCode="_-* #,##0.0_-;\-* #,##0.0_-;_-* &quot;-&quot;?_-;_-@_-"/>
    <numFmt numFmtId="168" formatCode="_-* #,##0_-;[Red]* \(#,##0\)_-;_-* &quot;-&quot;_-;_-@_-"/>
    <numFmt numFmtId="169" formatCode="_-* #,##0.0_-;[Red]* \(#,##0.0\)_-;_-* &quot;-&quot;_-;_-@_-"/>
    <numFmt numFmtId="170" formatCode="_-* #,##0.000_-;\-* #,##0.000_-;_-* &quot;-&quot;?_-;_-@_-"/>
    <numFmt numFmtId="171" formatCode="_-* #,##0%_-;[Red]* \(#,##0\)%_-;_-* &quot;-&quot;_-;_-@_-"/>
    <numFmt numFmtId="172" formatCode="_-* #,##0.0000_-;\-* #,##0.0000_-;_-* &quot;-&quot;??_-;_-@_-"/>
    <numFmt numFmtId="173" formatCode="_-* #,##0.00000_-;\-* #,##0.00000_-;_-* &quot;-&quot;??_-;_-@_-"/>
  </numFmts>
  <fonts count="33">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name val="CG Omega"/>
      <family val="2"/>
    </font>
    <font>
      <b/>
      <sz val="10"/>
      <color theme="0"/>
      <name val="Calibri"/>
      <family val="2"/>
      <scheme val="minor"/>
    </font>
    <font>
      <sz val="10"/>
      <name val="Arial"/>
      <family val="2"/>
    </font>
    <font>
      <b/>
      <sz val="10"/>
      <color theme="1"/>
      <name val="Calibri"/>
      <family val="2"/>
      <scheme val="minor"/>
    </font>
    <font>
      <sz val="10"/>
      <color rgb="FF000000"/>
      <name val="Calibri"/>
      <family val="2"/>
      <scheme val="minor"/>
    </font>
    <font>
      <i/>
      <sz val="10"/>
      <color theme="1"/>
      <name val="Calibri"/>
      <family val="2"/>
      <scheme val="minor"/>
    </font>
    <font>
      <sz val="10"/>
      <color rgb="FFFF0000"/>
      <name val="Calibri"/>
      <family val="2"/>
      <scheme val="minor"/>
    </font>
    <font>
      <sz val="10"/>
      <color indexed="8"/>
      <name val="Arial"/>
      <family val="2"/>
    </font>
    <font>
      <sz val="10"/>
      <color indexed="8"/>
      <name val="Calibri"/>
      <family val="2"/>
      <scheme val="minor"/>
    </font>
    <font>
      <sz val="11"/>
      <name val="Calibri"/>
      <family val="2"/>
    </font>
    <font>
      <b/>
      <sz val="11"/>
      <name val="Calibri"/>
      <family val="2"/>
    </font>
    <font>
      <sz val="8"/>
      <color theme="1"/>
      <name val="Calibri"/>
      <family val="2"/>
      <scheme val="minor"/>
    </font>
    <font>
      <b/>
      <i/>
      <sz val="8"/>
      <color theme="1"/>
      <name val="Calibri"/>
      <family val="2"/>
      <scheme val="minor"/>
    </font>
    <font>
      <i/>
      <sz val="8"/>
      <color theme="1"/>
      <name val="Calibri"/>
      <family val="2"/>
      <scheme val="minor"/>
    </font>
    <font>
      <b/>
      <sz val="11"/>
      <color rgb="FFFF0000"/>
      <name val="Calibri"/>
      <family val="2"/>
      <scheme val="minor"/>
    </font>
    <font>
      <i/>
      <sz val="10"/>
      <color indexed="8"/>
      <name val="Calibri"/>
      <family val="2"/>
      <scheme val="minor"/>
    </font>
    <font>
      <b/>
      <i/>
      <sz val="10"/>
      <color indexed="8"/>
      <name val="Calibri"/>
      <family val="2"/>
      <scheme val="minor"/>
    </font>
    <font>
      <sz val="9"/>
      <color theme="1"/>
      <name val="Calibri"/>
      <family val="2"/>
      <scheme val="minor"/>
    </font>
    <font>
      <b/>
      <sz val="11"/>
      <color theme="3"/>
      <name val="Calibri"/>
      <family val="2"/>
    </font>
    <font>
      <i/>
      <sz val="11"/>
      <color rgb="FF7F7F7F"/>
      <name val="Calibri"/>
      <family val="2"/>
    </font>
    <font>
      <b/>
      <sz val="9"/>
      <color theme="1"/>
      <name val="Calibri"/>
      <family val="2"/>
      <scheme val="minor"/>
    </font>
    <font>
      <sz val="11"/>
      <color rgb="FF000000"/>
      <name val="Calibri"/>
      <family val="2"/>
      <scheme val="minor"/>
    </font>
    <font>
      <b/>
      <sz val="10"/>
      <color rgb="FF0A0101"/>
      <name val="&amp;quot"/>
    </font>
    <font>
      <b/>
      <sz val="11"/>
      <color rgb="FF0A0101"/>
      <name val="&amp;quot"/>
    </font>
    <font>
      <b/>
      <sz val="12"/>
      <color rgb="FF0A0101"/>
      <name val="&amp;quot"/>
    </font>
    <font>
      <b/>
      <sz val="14"/>
      <color rgb="FF0A0101"/>
      <name val="&amp;quot"/>
    </font>
    <font>
      <sz val="36"/>
      <color theme="1"/>
      <name val="Calibri"/>
      <family val="2"/>
      <scheme val="minor"/>
    </font>
    <font>
      <b/>
      <sz val="24"/>
      <color theme="1"/>
      <name val="Calibri"/>
      <family val="2"/>
      <scheme val="minor"/>
    </font>
    <font>
      <b/>
      <sz val="2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rgb="FFFFFFCC"/>
        <bgColor indexed="64"/>
      </patternFill>
    </fill>
    <fill>
      <patternFill patternType="solid">
        <fgColor rgb="FFCCFFFF"/>
        <bgColor indexed="64"/>
      </patternFill>
    </fill>
    <fill>
      <patternFill patternType="solid">
        <fgColor theme="9" tint="0.59999389629810485"/>
        <bgColor indexed="64"/>
      </patternFill>
    </fill>
    <fill>
      <patternFill patternType="solid">
        <fgColor theme="7"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bottom style="thin">
        <color indexed="64"/>
      </bottom>
      <diagonal/>
    </border>
    <border>
      <left style="hair">
        <color indexed="64"/>
      </left>
      <right style="hair">
        <color indexed="64"/>
      </right>
      <top style="hair">
        <color indexed="64"/>
      </top>
      <bottom/>
      <diagonal/>
    </border>
    <border>
      <left style="thin">
        <color theme="0" tint="-4.9989318521683403E-2"/>
      </left>
      <right style="hair">
        <color auto="1"/>
      </right>
      <top style="hair">
        <color auto="1"/>
      </top>
      <bottom style="thin">
        <color theme="0" tint="-4.9989318521683403E-2"/>
      </bottom>
      <diagonal/>
    </border>
    <border>
      <left style="hair">
        <color auto="1"/>
      </left>
      <right style="hair">
        <color auto="1"/>
      </right>
      <top style="hair">
        <color auto="1"/>
      </top>
      <bottom style="thin">
        <color theme="0" tint="-4.9989318521683403E-2"/>
      </bottom>
      <diagonal/>
    </border>
    <border>
      <left style="hair">
        <color auto="1"/>
      </left>
      <right/>
      <top style="hair">
        <color auto="1"/>
      </top>
      <bottom style="thin">
        <color theme="0" tint="-4.9989318521683403E-2"/>
      </bottom>
      <diagonal/>
    </border>
    <border>
      <left/>
      <right/>
      <top style="hair">
        <color indexed="64"/>
      </top>
      <bottom/>
      <diagonal/>
    </border>
    <border>
      <left/>
      <right/>
      <top style="thin">
        <color theme="0" tint="-4.9989318521683403E-2"/>
      </top>
      <bottom style="thin">
        <color indexed="64"/>
      </bottom>
      <diagonal/>
    </border>
    <border>
      <left/>
      <right/>
      <top style="thin">
        <color theme="0" tint="-4.9989318521683403E-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6">
    <xf numFmtId="0" fontId="0" fillId="0" borderId="0"/>
    <xf numFmtId="9" fontId="1" fillId="0" borderId="0" applyFont="0" applyFill="0" applyBorder="0" applyAlignment="0" applyProtection="0"/>
    <xf numFmtId="0" fontId="4" fillId="0" borderId="0"/>
    <xf numFmtId="0" fontId="6" fillId="0" borderId="0"/>
    <xf numFmtId="43" fontId="1" fillId="0" borderId="0" applyFont="0" applyFill="0" applyBorder="0" applyAlignment="0" applyProtection="0"/>
    <xf numFmtId="0" fontId="11" fillId="0" borderId="0"/>
    <xf numFmtId="43" fontId="4" fillId="0" borderId="0" applyFont="0" applyFill="0" applyBorder="0" applyAlignment="0" applyProtection="0"/>
    <xf numFmtId="0" fontId="1" fillId="0" borderId="0"/>
    <xf numFmtId="0" fontId="22" fillId="0" borderId="0" applyNumberFormat="0" applyFill="0" applyBorder="0" applyAlignment="0" applyProtection="0"/>
    <xf numFmtId="0" fontId="23" fillId="0" borderId="0" applyNumberFormat="0" applyFill="0" applyBorder="0" applyAlignment="0" applyProtection="0"/>
    <xf numFmtId="0" fontId="25"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6" fillId="0" borderId="0" applyFont="0" applyFill="0" applyBorder="0" applyAlignment="0" applyProtection="0"/>
  </cellStyleXfs>
  <cellXfs count="173">
    <xf numFmtId="0" fontId="0" fillId="0" borderId="0" xfId="0"/>
    <xf numFmtId="0" fontId="2" fillId="0" borderId="0" xfId="0" applyFont="1"/>
    <xf numFmtId="0" fontId="3" fillId="0" borderId="0" xfId="0" applyFont="1" applyFill="1"/>
    <xf numFmtId="0" fontId="5" fillId="3" borderId="9" xfId="3" applyFont="1" applyFill="1" applyBorder="1" applyAlignment="1">
      <alignment horizontal="left" vertical="top" wrapText="1"/>
    </xf>
    <xf numFmtId="0" fontId="3" fillId="0" borderId="0" xfId="0" applyFont="1"/>
    <xf numFmtId="0" fontId="5" fillId="3" borderId="9" xfId="3" applyFont="1" applyFill="1" applyBorder="1" applyAlignment="1">
      <alignment horizontal="left" vertical="top"/>
    </xf>
    <xf numFmtId="0" fontId="7" fillId="0" borderId="0" xfId="0" applyFont="1"/>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NumberFormat="1" applyFont="1" applyFill="1" applyBorder="1" applyAlignment="1">
      <alignment horizontal="center"/>
    </xf>
    <xf numFmtId="0" fontId="3" fillId="0" borderId="0" xfId="0" applyFont="1" applyFill="1" applyBorder="1" applyAlignment="1"/>
    <xf numFmtId="0" fontId="3" fillId="0" borderId="0" xfId="0" applyFont="1" applyBorder="1"/>
    <xf numFmtId="0" fontId="7" fillId="0" borderId="0" xfId="0" applyFont="1" applyFill="1" applyBorder="1" applyAlignment="1">
      <alignment vertical="center" wrapText="1"/>
    </xf>
    <xf numFmtId="0" fontId="7" fillId="0" borderId="0" xfId="0" applyFont="1" applyFill="1" applyBorder="1" applyAlignment="1"/>
    <xf numFmtId="0" fontId="3" fillId="0" borderId="1" xfId="0" applyFont="1" applyFill="1" applyBorder="1" applyAlignment="1">
      <alignment horizontal="left" vertical="center"/>
    </xf>
    <xf numFmtId="0" fontId="7" fillId="0" borderId="2" xfId="0" applyFont="1" applyFill="1" applyBorder="1" applyAlignment="1">
      <alignment horizontal="center"/>
    </xf>
    <xf numFmtId="0" fontId="3" fillId="0" borderId="1" xfId="0" applyFont="1" applyFill="1" applyBorder="1" applyAlignment="1">
      <alignment vertical="center"/>
    </xf>
    <xf numFmtId="0" fontId="3" fillId="0" borderId="3" xfId="0" applyFont="1" applyFill="1" applyBorder="1" applyAlignment="1">
      <alignment horizontal="left" vertical="center"/>
    </xf>
    <xf numFmtId="0" fontId="7" fillId="0" borderId="4" xfId="0" applyFont="1" applyFill="1" applyBorder="1" applyAlignment="1">
      <alignment horizontal="center"/>
    </xf>
    <xf numFmtId="0" fontId="3" fillId="0" borderId="1" xfId="0" applyFont="1" applyFill="1" applyBorder="1" applyAlignment="1">
      <alignment horizontal="left" vertical="center" wrapText="1"/>
    </xf>
    <xf numFmtId="0" fontId="3" fillId="0" borderId="0" xfId="0" applyFont="1" applyFill="1" applyBorder="1"/>
    <xf numFmtId="0" fontId="7" fillId="0" borderId="2" xfId="0" applyFont="1" applyFill="1" applyBorder="1" applyAlignment="1">
      <alignment horizontal="center" wrapText="1"/>
    </xf>
    <xf numFmtId="0" fontId="3" fillId="0" borderId="7" xfId="0" applyFont="1" applyFill="1" applyBorder="1" applyAlignment="1">
      <alignment horizontal="left" vertical="center"/>
    </xf>
    <xf numFmtId="0" fontId="7" fillId="0" borderId="8" xfId="0" applyFont="1" applyFill="1" applyBorder="1" applyAlignment="1">
      <alignment horizontal="center"/>
    </xf>
    <xf numFmtId="0" fontId="7"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Border="1" applyAlignment="1">
      <alignment horizontal="left"/>
    </xf>
    <xf numFmtId="0" fontId="3" fillId="0" borderId="0" xfId="0" applyFont="1" applyFill="1" applyBorder="1" applyAlignment="1">
      <alignment wrapText="1"/>
    </xf>
    <xf numFmtId="0" fontId="10" fillId="0" borderId="0" xfId="0" applyNumberFormat="1" applyFont="1" applyFill="1" applyBorder="1" applyAlignment="1"/>
    <xf numFmtId="166" fontId="3" fillId="0" borderId="0" xfId="4" applyNumberFormat="1" applyFont="1"/>
    <xf numFmtId="166" fontId="7" fillId="0" borderId="10" xfId="4" applyNumberFormat="1" applyFont="1" applyBorder="1"/>
    <xf numFmtId="43" fontId="3" fillId="0" borderId="0" xfId="0" applyNumberFormat="1" applyFont="1"/>
    <xf numFmtId="0" fontId="8" fillId="0" borderId="0" xfId="0" applyFont="1" applyBorder="1" applyAlignment="1">
      <alignment horizontal="left" vertical="center" readingOrder="1"/>
    </xf>
    <xf numFmtId="167" fontId="3" fillId="0" borderId="0" xfId="0" applyNumberFormat="1" applyFont="1"/>
    <xf numFmtId="0" fontId="12" fillId="0" borderId="9" xfId="5" applyFont="1" applyBorder="1" applyAlignment="1">
      <alignment horizontal="left" indent="1"/>
    </xf>
    <xf numFmtId="0" fontId="3" fillId="0" borderId="9" xfId="0" applyFont="1" applyBorder="1" applyAlignment="1">
      <alignment horizontal="left" indent="1"/>
    </xf>
    <xf numFmtId="0" fontId="12" fillId="0" borderId="0" xfId="5" applyFont="1" applyBorder="1" applyAlignment="1">
      <alignment horizontal="left" indent="1"/>
    </xf>
    <xf numFmtId="0" fontId="3" fillId="0" borderId="0" xfId="0" applyFont="1" applyBorder="1" applyAlignment="1">
      <alignment horizontal="left" indent="1"/>
    </xf>
    <xf numFmtId="165" fontId="0" fillId="0" borderId="0" xfId="4" applyNumberFormat="1" applyFont="1"/>
    <xf numFmtId="165" fontId="0" fillId="0" borderId="11" xfId="4" applyNumberFormat="1" applyFont="1" applyBorder="1"/>
    <xf numFmtId="0" fontId="0" fillId="0" borderId="11" xfId="0" applyBorder="1"/>
    <xf numFmtId="165" fontId="0" fillId="0" borderId="0" xfId="0" applyNumberFormat="1"/>
    <xf numFmtId="0" fontId="13" fillId="0" borderId="0" xfId="0" applyFont="1" applyFill="1" applyBorder="1"/>
    <xf numFmtId="0" fontId="14" fillId="0" borderId="0" xfId="0" applyFont="1" applyFill="1" applyBorder="1"/>
    <xf numFmtId="0" fontId="15" fillId="0" borderId="0" xfId="0" applyFont="1"/>
    <xf numFmtId="1" fontId="0" fillId="0" borderId="11" xfId="0" applyNumberFormat="1" applyBorder="1"/>
    <xf numFmtId="165" fontId="2" fillId="0" borderId="0" xfId="4" applyNumberFormat="1" applyFont="1"/>
    <xf numFmtId="165" fontId="2" fillId="0" borderId="0" xfId="0" applyNumberFormat="1" applyFont="1"/>
    <xf numFmtId="0" fontId="2" fillId="0" borderId="0" xfId="0" applyFont="1" applyAlignment="1">
      <alignment horizontal="right"/>
    </xf>
    <xf numFmtId="0" fontId="12" fillId="0" borderId="0" xfId="5" applyFont="1" applyFill="1" applyBorder="1" applyAlignment="1">
      <alignment horizontal="left" indent="1"/>
    </xf>
    <xf numFmtId="165" fontId="0" fillId="0" borderId="11" xfId="0" applyNumberFormat="1" applyBorder="1"/>
    <xf numFmtId="0" fontId="16" fillId="0" borderId="0" xfId="0" applyFont="1"/>
    <xf numFmtId="165" fontId="2" fillId="0" borderId="0" xfId="4" applyNumberFormat="1" applyFont="1" applyAlignment="1">
      <alignment horizontal="right"/>
    </xf>
    <xf numFmtId="165" fontId="0" fillId="0" borderId="0" xfId="4" applyNumberFormat="1" applyFont="1" applyFill="1" applyBorder="1"/>
    <xf numFmtId="0" fontId="5" fillId="3" borderId="12" xfId="3" applyFont="1" applyFill="1" applyBorder="1" applyAlignment="1">
      <alignment horizontal="left" vertical="top"/>
    </xf>
    <xf numFmtId="0" fontId="5" fillId="3" borderId="12" xfId="3" applyFont="1" applyFill="1" applyBorder="1" applyAlignment="1">
      <alignment horizontal="left" vertical="top" wrapText="1"/>
    </xf>
    <xf numFmtId="0" fontId="17" fillId="0" borderId="0" xfId="0" applyFont="1" applyAlignment="1">
      <alignment horizontal="right"/>
    </xf>
    <xf numFmtId="168" fontId="0" fillId="0" borderId="0" xfId="0" applyNumberFormat="1"/>
    <xf numFmtId="168" fontId="2" fillId="0" borderId="10" xfId="0" applyNumberFormat="1" applyFont="1" applyBorder="1"/>
    <xf numFmtId="169" fontId="0" fillId="4" borderId="0" xfId="0" applyNumberFormat="1" applyFill="1"/>
    <xf numFmtId="169" fontId="0" fillId="0" borderId="0" xfId="0" applyNumberFormat="1"/>
    <xf numFmtId="169" fontId="0" fillId="4" borderId="11" xfId="0" applyNumberFormat="1" applyFill="1" applyBorder="1"/>
    <xf numFmtId="169" fontId="15" fillId="0" borderId="0" xfId="0" applyNumberFormat="1" applyFont="1" applyAlignment="1">
      <alignment horizontal="right"/>
    </xf>
    <xf numFmtId="169" fontId="0" fillId="0" borderId="11" xfId="0" applyNumberFormat="1" applyBorder="1"/>
    <xf numFmtId="169" fontId="2" fillId="0" borderId="0" xfId="0" applyNumberFormat="1" applyFont="1"/>
    <xf numFmtId="169" fontId="2" fillId="5" borderId="0" xfId="0" applyNumberFormat="1" applyFont="1" applyFill="1"/>
    <xf numFmtId="169" fontId="2" fillId="5" borderId="11" xfId="0" applyNumberFormat="1" applyFont="1" applyFill="1" applyBorder="1"/>
    <xf numFmtId="169" fontId="2" fillId="5" borderId="0" xfId="0" applyNumberFormat="1" applyFont="1" applyFill="1" applyBorder="1"/>
    <xf numFmtId="169" fontId="2" fillId="0" borderId="10" xfId="0" applyNumberFormat="1" applyFont="1" applyBorder="1"/>
    <xf numFmtId="0" fontId="19" fillId="0" borderId="0" xfId="5" applyFont="1" applyBorder="1" applyAlignment="1">
      <alignment horizontal="left" indent="1"/>
    </xf>
    <xf numFmtId="166" fontId="7" fillId="0" borderId="0" xfId="4" applyNumberFormat="1" applyFont="1"/>
    <xf numFmtId="167" fontId="7" fillId="0" borderId="0" xfId="0" applyNumberFormat="1" applyFont="1"/>
    <xf numFmtId="0" fontId="5" fillId="3" borderId="13" xfId="3" applyFont="1" applyFill="1" applyBorder="1" applyAlignment="1">
      <alignment horizontal="right" vertical="top" wrapText="1"/>
    </xf>
    <xf numFmtId="0" fontId="5" fillId="3" borderId="14" xfId="3" applyFont="1" applyFill="1" applyBorder="1" applyAlignment="1">
      <alignment horizontal="right" vertical="top" wrapText="1"/>
    </xf>
    <xf numFmtId="0" fontId="5" fillId="3" borderId="15" xfId="3" applyFont="1" applyFill="1" applyBorder="1" applyAlignment="1">
      <alignment horizontal="right" vertical="top" wrapText="1"/>
    </xf>
    <xf numFmtId="169" fontId="0" fillId="4" borderId="0" xfId="0" applyNumberFormat="1" applyFill="1" applyBorder="1"/>
    <xf numFmtId="169" fontId="0" fillId="4" borderId="16" xfId="0" applyNumberFormat="1" applyFill="1" applyBorder="1"/>
    <xf numFmtId="0" fontId="18" fillId="0" borderId="0" xfId="0" applyFont="1"/>
    <xf numFmtId="170" fontId="3" fillId="0" borderId="0" xfId="0" applyNumberFormat="1" applyFont="1"/>
    <xf numFmtId="0" fontId="20" fillId="0" borderId="0" xfId="5" applyFont="1" applyBorder="1" applyAlignment="1">
      <alignment horizontal="left" indent="1"/>
    </xf>
    <xf numFmtId="9" fontId="0" fillId="4" borderId="0" xfId="1" applyFont="1" applyFill="1"/>
    <xf numFmtId="9" fontId="2" fillId="4" borderId="0" xfId="1" applyFont="1" applyFill="1"/>
    <xf numFmtId="169" fontId="2" fillId="0" borderId="0" xfId="0" applyNumberFormat="1" applyFont="1" applyBorder="1"/>
    <xf numFmtId="169" fontId="0" fillId="0" borderId="0" xfId="0" applyNumberFormat="1" applyBorder="1"/>
    <xf numFmtId="0" fontId="21" fillId="0" borderId="0" xfId="0" applyFont="1"/>
    <xf numFmtId="9" fontId="2" fillId="0" borderId="0" xfId="1" applyFont="1"/>
    <xf numFmtId="0" fontId="17" fillId="0" borderId="0" xfId="0" applyFont="1"/>
    <xf numFmtId="166" fontId="17" fillId="0" borderId="0" xfId="4" applyNumberFormat="1" applyFont="1"/>
    <xf numFmtId="170" fontId="17" fillId="0" borderId="0" xfId="0" applyNumberFormat="1" applyFont="1"/>
    <xf numFmtId="9" fontId="1" fillId="4" borderId="0" xfId="1" applyFont="1" applyFill="1"/>
    <xf numFmtId="10" fontId="0" fillId="0" borderId="0" xfId="0" applyNumberFormat="1"/>
    <xf numFmtId="43" fontId="0" fillId="0" borderId="0" xfId="0" applyNumberFormat="1"/>
    <xf numFmtId="171" fontId="0" fillId="4" borderId="0" xfId="0" applyNumberFormat="1" applyFill="1"/>
    <xf numFmtId="171" fontId="1" fillId="4" borderId="0" xfId="1" applyNumberFormat="1" applyFont="1" applyFill="1"/>
    <xf numFmtId="171" fontId="1" fillId="4" borderId="0" xfId="1" applyNumberFormat="1" applyFont="1" applyFill="1" applyBorder="1"/>
    <xf numFmtId="171" fontId="1" fillId="4" borderId="11" xfId="1" applyNumberFormat="1" applyFont="1" applyFill="1" applyBorder="1"/>
    <xf numFmtId="169" fontId="0" fillId="0" borderId="18" xfId="0" applyNumberFormat="1" applyFill="1" applyBorder="1"/>
    <xf numFmtId="169" fontId="0" fillId="0" borderId="0" xfId="0" applyNumberFormat="1" applyFill="1"/>
    <xf numFmtId="169" fontId="0" fillId="0" borderId="11" xfId="0" applyNumberFormat="1" applyFill="1" applyBorder="1"/>
    <xf numFmtId="169" fontId="0" fillId="0" borderId="17" xfId="0" applyNumberFormat="1" applyFill="1" applyBorder="1"/>
    <xf numFmtId="169" fontId="0" fillId="0" borderId="0" xfId="0" applyNumberFormat="1" applyFill="1" applyBorder="1"/>
    <xf numFmtId="169" fontId="0" fillId="5" borderId="17" xfId="0" applyNumberFormat="1" applyFill="1" applyBorder="1"/>
    <xf numFmtId="0" fontId="17" fillId="5" borderId="0" xfId="0" applyFont="1" applyFill="1" applyAlignment="1">
      <alignment horizontal="right"/>
    </xf>
    <xf numFmtId="169" fontId="15" fillId="5" borderId="0" xfId="0" applyNumberFormat="1" applyFont="1" applyFill="1" applyAlignment="1">
      <alignment horizontal="right"/>
    </xf>
    <xf numFmtId="169" fontId="2" fillId="5" borderId="10" xfId="0" applyNumberFormat="1" applyFont="1" applyFill="1" applyBorder="1"/>
    <xf numFmtId="169" fontId="2" fillId="5" borderId="18" xfId="0" applyNumberFormat="1" applyFont="1" applyFill="1" applyBorder="1"/>
    <xf numFmtId="169" fontId="2" fillId="5" borderId="17" xfId="0" applyNumberFormat="1" applyFont="1" applyFill="1" applyBorder="1"/>
    <xf numFmtId="0" fontId="5" fillId="3" borderId="0" xfId="3" applyFont="1" applyFill="1" applyBorder="1" applyAlignment="1">
      <alignment horizontal="right" vertical="top" wrapText="1"/>
    </xf>
    <xf numFmtId="167" fontId="3" fillId="4" borderId="0" xfId="0" applyNumberFormat="1" applyFont="1" applyFill="1"/>
    <xf numFmtId="9" fontId="3" fillId="0" borderId="0" xfId="1" applyFont="1"/>
    <xf numFmtId="9" fontId="3" fillId="0" borderId="0" xfId="0" applyNumberFormat="1" applyFont="1"/>
    <xf numFmtId="169" fontId="0" fillId="4" borderId="18" xfId="0" applyNumberFormat="1" applyFill="1" applyBorder="1"/>
    <xf numFmtId="0" fontId="21" fillId="0" borderId="0" xfId="0" applyFont="1" applyFill="1"/>
    <xf numFmtId="0" fontId="5" fillId="0" borderId="14" xfId="3" applyFont="1" applyFill="1" applyBorder="1" applyAlignment="1">
      <alignment horizontal="right" vertical="top" wrapText="1"/>
    </xf>
    <xf numFmtId="169" fontId="2" fillId="0" borderId="0" xfId="0" applyNumberFormat="1" applyFont="1" applyFill="1"/>
    <xf numFmtId="169" fontId="15" fillId="0" borderId="0" xfId="0" applyNumberFormat="1" applyFont="1" applyFill="1" applyAlignment="1">
      <alignment horizontal="right"/>
    </xf>
    <xf numFmtId="0" fontId="0" fillId="0" borderId="0" xfId="0" applyFill="1"/>
    <xf numFmtId="167" fontId="0" fillId="0" borderId="0" xfId="0" applyNumberFormat="1"/>
    <xf numFmtId="166" fontId="2" fillId="0" borderId="10" xfId="4" applyNumberFormat="1" applyFont="1" applyBorder="1"/>
    <xf numFmtId="166" fontId="3" fillId="0" borderId="0" xfId="0" applyNumberFormat="1" applyFont="1"/>
    <xf numFmtId="0" fontId="0" fillId="0" borderId="0" xfId="0" applyAlignment="1">
      <alignment horizontal="right"/>
    </xf>
    <xf numFmtId="169" fontId="2" fillId="0" borderId="0" xfId="0" applyNumberFormat="1" applyFont="1" applyFill="1" applyBorder="1"/>
    <xf numFmtId="169" fontId="15" fillId="0" borderId="0" xfId="0" applyNumberFormat="1" applyFont="1" applyFill="1" applyBorder="1" applyAlignment="1">
      <alignment horizontal="right"/>
    </xf>
    <xf numFmtId="0" fontId="0" fillId="0" borderId="0" xfId="0" applyFill="1" applyBorder="1"/>
    <xf numFmtId="9" fontId="0" fillId="0" borderId="0" xfId="1" applyFont="1"/>
    <xf numFmtId="0" fontId="0" fillId="0" borderId="0" xfId="0" applyBorder="1"/>
    <xf numFmtId="9" fontId="0" fillId="0" borderId="0" xfId="0" applyNumberFormat="1"/>
    <xf numFmtId="172" fontId="3" fillId="0" borderId="0" xfId="0" applyNumberFormat="1" applyFont="1"/>
    <xf numFmtId="0" fontId="24" fillId="2" borderId="0" xfId="0" applyFont="1" applyFill="1"/>
    <xf numFmtId="0" fontId="2" fillId="4" borderId="0" xfId="0" applyFont="1" applyFill="1"/>
    <xf numFmtId="0" fontId="2" fillId="4" borderId="0" xfId="0" applyFont="1" applyFill="1" applyAlignment="1">
      <alignment horizontal="right"/>
    </xf>
    <xf numFmtId="165" fontId="0" fillId="4" borderId="0" xfId="4" applyNumberFormat="1" applyFont="1" applyFill="1"/>
    <xf numFmtId="165" fontId="2" fillId="4" borderId="0" xfId="4" applyNumberFormat="1" applyFont="1" applyFill="1"/>
    <xf numFmtId="165" fontId="2" fillId="4" borderId="0" xfId="0" applyNumberFormat="1" applyFont="1" applyFill="1"/>
    <xf numFmtId="165" fontId="0" fillId="4" borderId="11" xfId="4" applyNumberFormat="1" applyFont="1" applyFill="1" applyBorder="1"/>
    <xf numFmtId="165" fontId="0" fillId="4" borderId="0" xfId="0" applyNumberFormat="1" applyFill="1"/>
    <xf numFmtId="0" fontId="0" fillId="4" borderId="0" xfId="0" applyFill="1"/>
    <xf numFmtId="165" fontId="0" fillId="4" borderId="11" xfId="0" applyNumberFormat="1" applyFill="1" applyBorder="1"/>
    <xf numFmtId="173" fontId="0" fillId="0" borderId="0" xfId="0" applyNumberFormat="1"/>
    <xf numFmtId="164" fontId="3" fillId="0" borderId="0" xfId="0" applyNumberFormat="1" applyFont="1" applyBorder="1"/>
    <xf numFmtId="167" fontId="0" fillId="0" borderId="0" xfId="0" applyNumberFormat="1" applyBorder="1"/>
    <xf numFmtId="167" fontId="0" fillId="0" borderId="10" xfId="0" applyNumberFormat="1" applyBorder="1"/>
    <xf numFmtId="166" fontId="0" fillId="0" borderId="0" xfId="4" applyNumberFormat="1" applyFont="1"/>
    <xf numFmtId="9" fontId="3" fillId="0" borderId="19" xfId="0" quotePrefix="1" applyNumberFormat="1" applyFont="1" applyBorder="1" applyAlignment="1">
      <alignment horizontal="left" vertical="center"/>
    </xf>
    <xf numFmtId="9" fontId="3" fillId="0" borderId="0" xfId="1" applyFont="1" applyFill="1"/>
    <xf numFmtId="166" fontId="3" fillId="6" borderId="0" xfId="4" applyNumberFormat="1" applyFont="1" applyFill="1"/>
    <xf numFmtId="167" fontId="3" fillId="0" borderId="0" xfId="0" applyNumberFormat="1" applyFont="1" applyBorder="1"/>
    <xf numFmtId="167" fontId="3" fillId="0" borderId="11" xfId="0" applyNumberFormat="1" applyFont="1" applyBorder="1"/>
    <xf numFmtId="0" fontId="3" fillId="6" borderId="0" xfId="0" applyFont="1" applyFill="1"/>
    <xf numFmtId="0" fontId="2" fillId="5" borderId="0" xfId="0" applyNumberFormat="1" applyFont="1" applyFill="1"/>
    <xf numFmtId="0" fontId="3" fillId="0" borderId="5" xfId="0" applyFont="1" applyFill="1" applyBorder="1" applyAlignment="1">
      <alignment horizontal="left" vertical="center"/>
    </xf>
    <xf numFmtId="0" fontId="7" fillId="0" borderId="6" xfId="0" applyFont="1" applyFill="1" applyBorder="1" applyAlignment="1">
      <alignment horizontal="center"/>
    </xf>
    <xf numFmtId="0" fontId="2" fillId="0" borderId="0" xfId="0" applyFont="1" applyAlignment="1">
      <alignment horizontal="center"/>
    </xf>
    <xf numFmtId="0" fontId="0" fillId="0" borderId="0" xfId="0" applyAlignment="1">
      <alignment horizontal="center"/>
    </xf>
    <xf numFmtId="165" fontId="2" fillId="0" borderId="0" xfId="0" applyNumberFormat="1" applyFont="1" applyFill="1"/>
    <xf numFmtId="0" fontId="2" fillId="0" borderId="0" xfId="0" applyFont="1" applyFill="1"/>
    <xf numFmtId="0" fontId="1" fillId="7" borderId="0" xfId="7" applyFont="1" applyFill="1"/>
    <xf numFmtId="0" fontId="0" fillId="7" borderId="0" xfId="0" applyFill="1"/>
    <xf numFmtId="0" fontId="2" fillId="7" borderId="0" xfId="0" applyFont="1" applyFill="1"/>
    <xf numFmtId="0" fontId="13" fillId="7" borderId="0" xfId="0" applyFont="1" applyFill="1" applyBorder="1"/>
    <xf numFmtId="0" fontId="26" fillId="0" borderId="0" xfId="0" applyFont="1"/>
    <xf numFmtId="0" fontId="27" fillId="0" borderId="0" xfId="0" applyFont="1"/>
    <xf numFmtId="0" fontId="28" fillId="0" borderId="0" xfId="0" applyFont="1"/>
    <xf numFmtId="0" fontId="29" fillId="0" borderId="0" xfId="0" applyFont="1"/>
    <xf numFmtId="3" fontId="21" fillId="0" borderId="0" xfId="0" applyNumberFormat="1" applyFont="1" applyBorder="1"/>
    <xf numFmtId="0" fontId="0" fillId="0" borderId="18" xfId="0" applyNumberFormat="1" applyFill="1" applyBorder="1"/>
    <xf numFmtId="0" fontId="7" fillId="0" borderId="0" xfId="0" applyFont="1" applyFill="1"/>
    <xf numFmtId="0" fontId="3" fillId="0" borderId="0" xfId="0" applyFont="1" applyAlignment="1">
      <alignment horizontal="center"/>
    </xf>
    <xf numFmtId="0" fontId="24" fillId="0" borderId="0" xfId="0" applyFont="1" applyFill="1"/>
    <xf numFmtId="0" fontId="30" fillId="0" borderId="0" xfId="0" applyFont="1" applyAlignment="1">
      <alignment horizontal="center"/>
    </xf>
    <xf numFmtId="0" fontId="31" fillId="0" borderId="0" xfId="0" applyFont="1" applyAlignment="1">
      <alignment horizontal="center" vertical="center"/>
    </xf>
    <xf numFmtId="0" fontId="32" fillId="0" borderId="0" xfId="0" applyFont="1" applyAlignment="1">
      <alignment horizontal="center"/>
    </xf>
  </cellXfs>
  <cellStyles count="16">
    <cellStyle name="=C:\WINNT\SYSTEM32\COMMAND.COM" xfId="3" xr:uid="{AEF53E1A-AB17-4BC4-A604-F647E162F7F0}"/>
    <cellStyle name="=C:\WINNT\SYSTEM32\COMMAND.COM 2 2" xfId="2" xr:uid="{50506449-8EB3-4EF9-B61C-164C65DF9965}"/>
    <cellStyle name="Comma" xfId="4" builtinId="3"/>
    <cellStyle name="Comma 10" xfId="15" xr:uid="{B0E2069B-0541-4E72-9CAB-2C3916C0257C}"/>
    <cellStyle name="Comma 3" xfId="6" xr:uid="{2DD3E74F-0F80-40E2-8B16-B0729129C00A}"/>
    <cellStyle name="Comma 7" xfId="11" xr:uid="{2FEB57CF-242C-4522-860A-CE0DD6F5416A}"/>
    <cellStyle name="Explanatory Text 2" xfId="9" xr:uid="{C36B1D87-6A62-4323-8E6C-1B373AE4A66F}"/>
    <cellStyle name="Heading 4 2" xfId="8" xr:uid="{02587FD2-2042-4B6A-8039-108F0F53D579}"/>
    <cellStyle name="Normal" xfId="0" builtinId="0"/>
    <cellStyle name="Normal 104" xfId="13" xr:uid="{3C2E6925-AF58-4192-9DD2-03352DF9C9BE}"/>
    <cellStyle name="Normal 104 3" xfId="10" xr:uid="{96F058FD-B979-41EC-B05F-9A161D81252E}"/>
    <cellStyle name="Normal 3" xfId="12" xr:uid="{25CDEEDD-AAD8-4410-B28B-BD6B321116CC}"/>
    <cellStyle name="Normal 5" xfId="7" xr:uid="{446E244C-3490-4891-B74B-14EA7C1FADE8}"/>
    <cellStyle name="Normal 6" xfId="5" xr:uid="{D00C94F7-1C60-4967-A5D9-53434835C4C4}"/>
    <cellStyle name="Percent" xfId="1" builtinId="5"/>
    <cellStyle name="Percent 13" xfId="14" xr:uid="{1D274341-2238-458E-AECA-2B140EA8653D}"/>
  </cellStyles>
  <dxfs count="9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externalLink" Target="externalLinks/externalLink34.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externalLink" Target="externalLinks/externalLink37.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externalLink" Target="externalLinks/externalLink3.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customXml" Target="../customXml/item1.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54"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ysite:500/personal/daveyb/Shared%20Documents/Transmission/NGG_Opex_TPCR4_RO_FBPQ.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Networks/FIHWG/Networks_Fin_Issues_Lib/Price%20Control%20General/Draft%20BP%20templates/GDN/SPTL_RIIO%20T1_FBPQ_(Opex_Financial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onfs01\Networks\CO\Cost_and_Outputs_Lib\Transmission\TPCR4_Roll-over_(2012-13)\FBPQ\FBPQ_template\FBPQ_update_template\SPTL\SPTL_TPCR4_RO_FBPQ.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Networks/ElecDistrib/Elec_Distrib_Lib/Technical%20Team/Cost%20Reporting/Master_0607_RRP_v2%202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onfs01\Networks\ElecDistrib\Elec_Distrib_Lib\Regulatory_Reporting\Cost_Reporting_\Models_and_Spreadsheets\2006-07RAV\CE-NEDL_0607_RRP_RAV.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xoserve.sharepoint.com/Shared/NGSRV51H003/TEAMDATA/Business%20Planning/2019%20Long%20Term%20Plan/Charging%20Statement/BP19%20Budgetting%20model%20201902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Q:\FBPQ%20June%202009%20v4\DPCR5%2020091204%20(Final%20Proposals%20for%20DNOs)%20annotated%2020100042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oserve.com\Filedata\Shared\NGSRV51H003\TeamData\Business-Projects\Project_Financial_Tracker\05_Aug15_Projects_Finance\Reports\P05_Raw_Reports_Financial%201516v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ome\daveyb\HLFBPQ%20draft%20Dec%2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Networks/CO/Cost_and_Outputs_Lib/SUBS/ED/RIGs/2010/Data/Outputs/WPD/WPD_S_WALES_NO_20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oj048164/Local%20Settings/Temporary%20Internet%20Files/Content.Outlook/XT822STD/Transmission%20PCRRP%20tables_SHETL_200910%20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PCR4.1\TPCR4%20Elec_Model_Final%2007011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Networks/ElecDistrib/DPCR5_Lib/Financial_issues/General/Financial_Issues%20DPCR5%20DNO%20RIGs%20consultation%20draft%20v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Networks/ElecDistrib/Elec_Distrib_Lib/Regulatory_Reporting/Cost_Reporting_/Cost_Reporting_Rules/Rules%202007-08%20development/Master%20RRP%200708%20v7-1-PR%20(inc%20LPN%20test%20data)%20formatte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oserve.com\Filedata\Shared\NGSRV51H003\TeamData\Programme%20Office\05.%20Portfolio%20Reporting\Portfolio%20Board%20Report\06%20Jun%202014\02.%20Portfolio%20Dashboard%20June%202014%20V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Teamdata/Business%20Planning/xoserve/2005-06%20Performance/Data/monthly%20finance%20reports/0806-low%20level%20budget%20Nov05%20P8%20Fcs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Networks/GasDistrib/Gas_Distrib_Lib/GDPCR_financial/Fuel%20Poor/Fuel%20Poor%20RRP%20Template.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Q:\TPCR4.1\TPCR4.1%2020101119%20gasT%20IQI%20gasD.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ww.ofgem.gov.uk/Networks/GasDistr/GDPCR7-13/Documents1/Master%202008-09%20RRP.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Networks/CO/Cost_and_Outputs_Lib/SUBS/T/FBPQ/2010_NGET_FBPQ(Capex).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Temp/Temporary%20Internet%20Files/Content.Outlook/HNHGRPQ4/Gas_DDT_templatev2_AngusPaxton03031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daveyb/Desktop/SHETL_TPCR4_RO_FBPQ.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GSRV51H002.uk.corporg.net\Nick.Stace\Evolve\Spreadsheets\CentreV16.0%20Forecas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TG/Transmission/Transmission_Price_Controls_Lib/TPCR5/Stakeholder_Engagement/Outputs_Working_Groups/Reliability%20and%20Safety/Detailed%20Data%20Tables/RO_FBPQs_RRPs/2010_SHETL_TPCR4_RO_FBPQ_(Capex).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TG/Transmission/Transmission_Price_Controls_Lib/TPCR5/Stakeholder_Engagement/Outputs_Working_Groups/Reliability%20and%20Safety/Detailed%20Data%20Tables/RO_FBPQs_RRPs/2010_SHETL_TPCR4_RO_FBPQ_(Opex)_V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Networks/FIHWG/Networks_Fin_Issues_Lib/Price%20Control%20General/Draft%20BP%20templates/TO/SHETL_RIOOT1_FBPQ_(Opex_Financial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Networks/ElecDistrib/DPCR5_Lib/Financial_issues/Financial%20Modelling/DPCR4%20model%20analysis/DPCR4%20Final%20Licence%20Mod%20Model%20reworked%20v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TG/Transmission/Transmission_Price_Controls_Lib/TPCR5/Stakeholder_Engagement/Outputs_Working_Groups/Reliability%20and%20Safety/Detailed%20Data%20Tables/RO_FBPQs_RRPs/2010_SHETL_RRP_v2%20mlr.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Q:\TPCR4.1\TPCR4%20Elec_Model_Final%20070119%20tests%20on%20depreciation%2020100105.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Q:\TPCR4.1\TPCR4%20Elec_Model_Final%20070119%20tests%20on%20WACC%202010011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ptx/sites/UKReg/_vti_history/1024/Rollover%20Submissions/TPCR4%20Rollover/National%20Grid%20submissions/2010_NGG_TPCR4_RO_FBPQ(Capex).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xoserve.com\Filedata\Shared\NGSRV51H003\TeamData\Programme%20Office\VK_Working_doc_info\Finances\Financial%20Forecast%201314%20v7.3%20Richard's%20copy%20to%20understan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xoserve.sharepoint.com/Shared/NGSRV51H003/TEAMDATA/Business%20Planning/2020%20Long%20Term%20Plan/Jat%20Workings%20for%2013th%20Aug/BP20%20Model%20v6.15%20(Charging%20Schedules%20added%20i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tworks/Transmission/Transmission_Price_Controls_Lib/Regulatory_Reporting/RRP_2009/RRP_Submissions/NGG%20Opex%20PCRRP%20Tables%2031%20Mar%20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etworks/ElecDistrib/DPCR5_Lib/Networks/Rig%20Development/Network%20Asset%20Data%20and%20Performance%20Reporting/New%20Tables/5th%20draft/QoS_May_retur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hqfs02\group$\EXECFIN\FINPLAN\Monthly%20Reporting\0809\10_Jan\Lee\Bus%20Serv%20RRP%20model%20V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TPCR4.1\TPCR4%20Gas_Model_Final%200701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Networks/FIHWG/Networks_Fin_Issues_Lib/Price%20Control%20General/Draft%20BP%20templates/TO/SPTL_RIIO%20T1_Business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3 Accounting Costs NG"/>
      <sheetName val="1.7 Analysis of Other Costs"/>
      <sheetName val="2.1 Eng Opex "/>
      <sheetName val="2.2 Non Op Capex"/>
      <sheetName val="2.3 Other Trans CC"/>
      <sheetName val="2.4 Exc &amp; Demin "/>
      <sheetName val="2.5 Corporate Costs NG"/>
      <sheetName val="2.9 UK Bus Serv"/>
      <sheetName val="2.9 UK BS Reconciliation"/>
      <sheetName val="2.12 SO Capex"/>
      <sheetName val="2.14 Year on Year Movt"/>
      <sheetName val="2.15 Staff Numbers"/>
      <sheetName val="3.01_Other_PC_data"/>
      <sheetName val="NGG pension summary"/>
      <sheetName val="3.1.2 Pension DB scheme NGG"/>
      <sheetName val="3.1.4 Pension DC scheme"/>
      <sheetName val="3.1.5 PPF levy"/>
      <sheetName val="3.1.6 Pension admin"/>
      <sheetName val="3.1.7 DB Pension Costs"/>
      <sheetName val="3.3 Tax"/>
      <sheetName val="3.5.1 P&amp;L"/>
      <sheetName val="3.5.2 Bal_Sht"/>
      <sheetName val="3.5.3 Cashflow"/>
      <sheetName val="3.7 Tax alloc_NGG"/>
      <sheetName val="5.8 Capex Summary"/>
      <sheetName val="Input"/>
    </sheetNames>
    <sheetDataSet>
      <sheetData sheetId="0"/>
      <sheetData sheetId="1"/>
      <sheetData sheetId="2" refreshError="1">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3.01_Other_PC_data"/>
      <sheetName val="3.1.2 Pension_summary"/>
      <sheetName val="3.02 Pension DB costs"/>
      <sheetName val="3.1.4 Pension_DC_scheme"/>
      <sheetName val="3.1.5 PPF_levy"/>
      <sheetName val="3.1.6 Pension_admin"/>
      <sheetName val="3.3 Tax"/>
      <sheetName val="3.5.1 Inc_Stat"/>
      <sheetName val="3.5.2 Fin_Pos"/>
      <sheetName val="3.5.3 C_F"/>
      <sheetName val="3.7 Tax allocations "/>
      <sheetName val="3.8 RAV"/>
      <sheetName val="3.9 RAV Additions"/>
      <sheetName val="4.18 Capex Summary"/>
      <sheetName val="Input"/>
    </sheetNames>
    <sheetDataSet>
      <sheetData sheetId="0"/>
      <sheetData sheetId="1" refreshError="1"/>
      <sheetData sheetId="2" refreshError="1">
        <row r="8">
          <cell r="C8" t="str">
            <v>Scottish Power Transmission Ltd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3 A-C Cont Costs 2011"/>
      <sheetName val="1.3 A-C Cont Costs 2012"/>
      <sheetName val="1.3 A-C Cont Costs 2013"/>
      <sheetName val="2.1 Eng Opex Elec 2011 "/>
      <sheetName val="2.1 Eng Opex Elec 2012"/>
      <sheetName val="2.1 Eng Opex Elec 2013"/>
      <sheetName val="2.2 Non Op Capex"/>
      <sheetName val="2.4 Exc &amp; Demin "/>
      <sheetName val="2.5 CorpCosts Scots 2011"/>
      <sheetName val="2.5 CorpCosts Scots 2012"/>
      <sheetName val="2.5 CorpCosts Scots 2013"/>
      <sheetName val="2.6 Resilience Table"/>
      <sheetName val="2.11s Staff Scots 2011"/>
      <sheetName val="2.11s Staff Scots 2012"/>
      <sheetName val="2.11s Staff Scots 2013"/>
      <sheetName val="2.14 Year on Year Movt 2011"/>
      <sheetName val="2.14 Year on Year Movt 2012"/>
      <sheetName val="2.14 Year on Year Movt 2013"/>
      <sheetName val="3.01_Other_PC_data"/>
      <sheetName val="3.02_Pension DB costs"/>
      <sheetName val="3.1.2 Pension_summary"/>
      <sheetName val="3.1.3 Pension_DB_scheme_det"/>
      <sheetName val="3.1.4 Pension_DC_scheme"/>
      <sheetName val="3.1.5 PPF_levy"/>
      <sheetName val="3.1.6 Pension_admin"/>
      <sheetName val="3.3 Tax"/>
      <sheetName val="3.5.1 P&amp;L"/>
      <sheetName val="3.5.2 Bal_Sht"/>
      <sheetName val="3.5.3 Cashflow"/>
      <sheetName val="3.7 Tax allocations "/>
      <sheetName val="4.18 Capex Summary"/>
      <sheetName val="Input"/>
      <sheetName val="SPTL_TPCR4_RO_FBPQ"/>
    </sheetNames>
    <sheetDataSet>
      <sheetData sheetId="0" refreshError="1"/>
      <sheetData sheetId="1" refreshError="1"/>
      <sheetData sheetId="2" refreshError="1">
        <row r="8">
          <cell r="C8" t="str">
            <v>Scottish Power Transmission Ltd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1a Activity Analysis"/>
      <sheetName val="1.1b Full Activity costs"/>
      <sheetName val="1.2 RAV rollforward"/>
      <sheetName val="1.3 Indirect Cost Adjustment"/>
      <sheetName val="1.4 RP Margin Adjustment"/>
      <sheetName val="1.5 DPCR4 basi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ash Pension contributions"/>
      <sheetName val="2.13 Tax Capital allowances"/>
      <sheetName val="2.14 Tax computation"/>
      <sheetName val="2.15 Capex scheme analysis"/>
      <sheetName val="3.1 Asset data"/>
      <sheetName val="3.2 Asset age profile"/>
      <sheetName val="3.3 Net Debt and Borrowings"/>
      <sheetName val="4.1 Cost Mapping"/>
      <sheetName val="4.2 Year movement"/>
      <sheetName val="4.3 Network Analysis Load"/>
      <sheetName val="4.4 Network Analysis Non-Load"/>
      <sheetName val="2.2p Detailed Cos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1a Activity Analysis"/>
      <sheetName val="1.1b Full Activity costs"/>
      <sheetName val="1.2 RAV rollforward"/>
      <sheetName val="1.3 Indirect Cost Adjustment"/>
      <sheetName val="1.4 RP Margin Adjustment"/>
      <sheetName val="1.5 DPCR4 basi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ash Pension contributions"/>
      <sheetName val="2.13 Tax Capital allowances"/>
      <sheetName val="2.14 Tax computation"/>
      <sheetName val="2.15 Capex scheme analysis"/>
      <sheetName val="3.1 Asset data"/>
      <sheetName val="3.2 Asset age profile"/>
      <sheetName val="3.3 Net Debt and Borrowings"/>
      <sheetName val="4.1 Cost Mapping"/>
      <sheetName val="4.2 Year movement"/>
      <sheetName val="4.3 Network Analysis Load"/>
      <sheetName val="4.4 Network Analysis Non-Load"/>
      <sheetName val="2.2p Detailed Cos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Panel"/>
      <sheetName val="Indexation"/>
      <sheetName val="BP18 Allocation to BP19"/>
      <sheetName val="FTEDataBP18"/>
      <sheetName val="FTEDataBP19"/>
      <sheetName val="High level people"/>
      <sheetName val="BP19 Changes to MTB"/>
      <sheetName val="ISCore"/>
      <sheetName val="Indirect allocations"/>
      <sheetName val="MTB Direct costs"/>
      <sheetName val="Change Direct costs"/>
      <sheetName val="BP18 Level 0"/>
      <sheetName val="BP18 Level 1"/>
      <sheetName val="BP18 Level2"/>
      <sheetName val="BP19 Level 0"/>
      <sheetName val="BP19 Level 1"/>
      <sheetName val="BP19 Level2"/>
      <sheetName val="SP Counts"/>
      <sheetName val="Charge allocations"/>
      <sheetName val="BP18 General Charge Adjustments"/>
      <sheetName val="BP19 General Charge Adjustments"/>
      <sheetName val="GeneralBP18"/>
      <sheetName val="InvestmentBP18"/>
      <sheetName val="GeneralBP19"/>
      <sheetName val="Summary"/>
      <sheetName val="InvestmentBP19"/>
      <sheetName val="CS InvestmentBP18"/>
      <sheetName val="CS ChangeBP18"/>
      <sheetName val="CS TotalBP18"/>
      <sheetName val="InvestmentCAPEXBP19"/>
      <sheetName val="CS GeneralBP18"/>
      <sheetName val="CS GeneralBP19"/>
      <sheetName val="CS InvestmentBP19"/>
      <sheetName val="CS ChangeBP19"/>
      <sheetName val="CS TotalBP19"/>
      <sheetName val="CShedulesbyDNTS"/>
      <sheetName val="CShedulesDNTSMonthly"/>
      <sheetName val="CShedulesDNTSTables"/>
      <sheetName val="SP Counts 2"/>
      <sheetName val="CShedulesbyiGT"/>
      <sheetName val="CShedulesiGTMonthly"/>
      <sheetName val="CShedulesiGTTables"/>
      <sheetName val="CSchedulesShipper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8">
          <cell r="H8" t="str">
            <v>2018/19</v>
          </cell>
          <cell r="I8" t="str">
            <v>2019/20</v>
          </cell>
          <cell r="J8" t="str">
            <v>2020/21</v>
          </cell>
        </row>
      </sheetData>
      <sheetData sheetId="23">
        <row r="12">
          <cell r="F12" t="str">
            <v>2019/20</v>
          </cell>
          <cell r="G12" t="str">
            <v>2020/21</v>
          </cell>
          <cell r="H12" t="str">
            <v>2021/22</v>
          </cell>
        </row>
      </sheetData>
      <sheetData sheetId="24"/>
      <sheetData sheetId="25"/>
      <sheetData sheetId="26"/>
      <sheetData sheetId="27"/>
      <sheetData sheetId="28"/>
      <sheetData sheetId="29"/>
      <sheetData sheetId="30"/>
      <sheetData sheetId="31"/>
      <sheetData sheetId="32"/>
      <sheetData sheetId="33"/>
      <sheetData sheetId="34">
        <row r="10">
          <cell r="F10">
            <v>11590.547167828814</v>
          </cell>
        </row>
      </sheetData>
      <sheetData sheetId="35"/>
      <sheetData sheetId="36"/>
      <sheetData sheetId="37"/>
      <sheetData sheetId="38"/>
      <sheetData sheetId="39"/>
      <sheetData sheetId="40"/>
      <sheetData sheetId="41"/>
      <sheetData sheetId="4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vigation"/>
      <sheetName val="User Interface"/>
      <sheetName val="Formula Inputs"/>
      <sheetName val="NEDL"/>
      <sheetName val="YEDL"/>
      <sheetName val="CNE"/>
      <sheetName val="CNW"/>
      <sheetName val="EDFE"/>
      <sheetName val="EDFL"/>
      <sheetName val="EDFS"/>
      <sheetName val="ENW"/>
      <sheetName val="SPD"/>
      <sheetName val="SPM"/>
      <sheetName val="SSEH"/>
      <sheetName val="SSES"/>
      <sheetName val="WPDS"/>
      <sheetName val="WPDT"/>
      <sheetName val="Tax Pensions"/>
      <sheetName val="Incentives"/>
      <sheetName val="select"/>
      <sheetName val="IQI"/>
      <sheetName val="Price Control Calcs select"/>
      <sheetName val="Rav roll forward select"/>
      <sheetName val="Financial reports (Nom) select"/>
      <sheetName val="NotesToFinReps select"/>
      <sheetName val="Results_Select"/>
      <sheetName val="Results_Select NEDL"/>
      <sheetName val="Results_Select YEDL"/>
      <sheetName val="Results_Select CNE"/>
      <sheetName val="Results_Select CNW"/>
      <sheetName val="Results_Select EDFE"/>
      <sheetName val="Results_Select EDFL"/>
      <sheetName val="Results_Select EDFS"/>
      <sheetName val="Results_Select ENW"/>
      <sheetName val="Results_Select SPD"/>
      <sheetName val="Results_Select SPM"/>
      <sheetName val="Results_Select SSEH"/>
      <sheetName val="Results_Select SSES"/>
      <sheetName val="Results_Select WPDS"/>
      <sheetName val="Results_Select WPDT"/>
      <sheetName val="cost pie summary"/>
      <sheetName val="cost pie detail"/>
      <sheetName val="Results_Select Total"/>
      <sheetName val="Chart2"/>
      <sheetName val="comparisons"/>
      <sheetName val="ChangeHistory"/>
    </sheetNames>
    <sheetDataSet>
      <sheetData sheetId="0" refreshError="1"/>
      <sheetData sheetId="1" refreshError="1"/>
      <sheetData sheetId="2" refreshError="1">
        <row r="5">
          <cell r="J5">
            <v>1</v>
          </cell>
        </row>
        <row r="33">
          <cell r="J33">
            <v>0</v>
          </cell>
        </row>
        <row r="34">
          <cell r="J34">
            <v>0</v>
          </cell>
        </row>
        <row r="44">
          <cell r="B44">
            <v>1</v>
          </cell>
          <cell r="C44" t="str">
            <v>NEDL</v>
          </cell>
        </row>
        <row r="45">
          <cell r="B45">
            <v>2</v>
          </cell>
          <cell r="C45" t="str">
            <v>YEDL</v>
          </cell>
        </row>
        <row r="46">
          <cell r="B46">
            <v>3</v>
          </cell>
          <cell r="C46" t="str">
            <v>CNE</v>
          </cell>
        </row>
        <row r="47">
          <cell r="B47">
            <v>4</v>
          </cell>
          <cell r="C47" t="str">
            <v>CNW</v>
          </cell>
        </row>
        <row r="48">
          <cell r="B48">
            <v>5</v>
          </cell>
          <cell r="C48" t="str">
            <v>EDFE</v>
          </cell>
        </row>
        <row r="49">
          <cell r="B49">
            <v>6</v>
          </cell>
          <cell r="C49" t="str">
            <v>EDFL</v>
          </cell>
        </row>
        <row r="50">
          <cell r="B50">
            <v>7</v>
          </cell>
          <cell r="C50" t="str">
            <v>EDFS</v>
          </cell>
        </row>
        <row r="51">
          <cell r="B51">
            <v>8</v>
          </cell>
          <cell r="C51" t="str">
            <v>ENW</v>
          </cell>
        </row>
        <row r="52">
          <cell r="B52">
            <v>9</v>
          </cell>
          <cell r="C52" t="str">
            <v>SPD</v>
          </cell>
        </row>
        <row r="53">
          <cell r="B53">
            <v>10</v>
          </cell>
          <cell r="C53" t="str">
            <v>SPM</v>
          </cell>
        </row>
        <row r="54">
          <cell r="B54">
            <v>11</v>
          </cell>
          <cell r="C54" t="str">
            <v>SSEH</v>
          </cell>
        </row>
        <row r="55">
          <cell r="B55">
            <v>12</v>
          </cell>
          <cell r="C55" t="str">
            <v>SSES</v>
          </cell>
        </row>
        <row r="56">
          <cell r="B56">
            <v>13</v>
          </cell>
          <cell r="C56" t="str">
            <v>WPDS</v>
          </cell>
        </row>
        <row r="57">
          <cell r="B57">
            <v>14</v>
          </cell>
          <cell r="C57" t="str">
            <v>WPDT</v>
          </cell>
        </row>
        <row r="58">
          <cell r="B58">
            <v>0</v>
          </cell>
          <cell r="C58">
            <v>0</v>
          </cell>
        </row>
      </sheetData>
      <sheetData sheetId="3">
        <row r="72">
          <cell r="R72">
            <v>9.3836124581134842E-3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496">
          <cell r="A496" t="str">
            <v>CN West</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15 Perfomance"/>
      <sheetName val="Financial Graph Data"/>
      <sheetName val="Savings_Deferral_View_Old"/>
      <sheetName val="Saving_Deferral"/>
      <sheetName val="Financial Graph Data New"/>
      <sheetName val="Pivot"/>
      <sheetName val="Sanction"/>
      <sheetName val="Standard_Data"/>
      <sheetName val="Pink_sheet"/>
      <sheetName val="BPvsProject"/>
      <sheetName val="Changes from last month"/>
      <sheetName val="Variance snapshot raw"/>
      <sheetName val="Sheet1"/>
    </sheetNames>
    <sheetDataSet>
      <sheetData sheetId="0"/>
      <sheetData sheetId="1">
        <row r="2">
          <cell r="F2">
            <v>41913</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ontents"/>
      <sheetName val="Summary for publishing"/>
      <sheetName val="Totals"/>
      <sheetName val="T1 - Summary"/>
      <sheetName val="T1A - Network costs summary"/>
      <sheetName val="T2 - Total Network Costs"/>
      <sheetName val="T2A - T2 including indirects"/>
      <sheetName val="T3 - Total Business Costs"/>
      <sheetName val="T4 - Volume Summary"/>
      <sheetName val="T5 - Major schemes"/>
      <sheetName val="Finance"/>
      <sheetName val="F1 - Metrics"/>
      <sheetName val="F2 - P&amp;L"/>
      <sheetName val="F3 - Bal Sht"/>
      <sheetName val="F4 - Debt"/>
      <sheetName val="F5 - Cashflow"/>
      <sheetName val="F6 - Revenue"/>
      <sheetName val="F7 - Pension Data"/>
      <sheetName val="F8 - Tax allocations"/>
      <sheetName val="F8a - Tax adds"/>
      <sheetName val="F9 - Tax pools"/>
      <sheetName val="F10 - Tax comp"/>
      <sheetName val="F11 - RP Tax pools"/>
      <sheetName val="F12 - Disclaimed allowances"/>
      <sheetName val="F13 - RAV adjustments"/>
      <sheetName val="F14 - DPCR4 RAV"/>
      <sheetName val="Business Costs"/>
      <sheetName val="BC1 - Labour"/>
      <sheetName val="BC2 - Pensions"/>
      <sheetName val="BC3 - Contractors"/>
      <sheetName val="BC4 - Materials"/>
      <sheetName val="BC5 - Margins"/>
      <sheetName val="BC6 - Cost Recoveries"/>
      <sheetName val="BC7 - Other"/>
      <sheetName val="BC8 - Adjustments"/>
      <sheetName val="Cash atypicals"/>
      <sheetName val="AT1 - Cash atypicals"/>
      <sheetName val="Load Related"/>
      <sheetName val="LR1 - Demand"/>
      <sheetName val="LR2 - Generation"/>
      <sheetName val="LR3 - Diversions"/>
      <sheetName val="LR4 - General reinforcement"/>
      <sheetName val="LR5 - System utilisation"/>
      <sheetName val="LR6 - Fault levels"/>
      <sheetName val="LR7 - DNO discretionary"/>
      <sheetName val="LR8 - LRE Volume"/>
      <sheetName val="Non Load"/>
      <sheetName val="NL1 - Condition based exp"/>
      <sheetName val="NL1a - NL1 Including Indirect"/>
      <sheetName val="NL2 - Condition based QoS"/>
      <sheetName val="NL3 - Condition based vol"/>
      <sheetName val="NL3a - Non-load other vol"/>
      <sheetName val="NL4 - Remaining useful life"/>
      <sheetName val="NL5 - QoS (DNO IIS)"/>
      <sheetName val="NL5a - QoS (Ofgem IIS)"/>
      <sheetName val="NL6 - QoS (Non IIS)"/>
      <sheetName val="NL7 - Major Sys Risks "/>
      <sheetName val="NL8 - Operatnl IT &amp; Telecoms"/>
      <sheetName val="NL9 - Legal &amp; Safety"/>
      <sheetName val="NL10 - Environmental"/>
      <sheetName val="NL11 - Losses"/>
      <sheetName val="Network Operating Costs"/>
      <sheetName val="NOC1 - I&amp;M"/>
      <sheetName val="NOC1a - I&amp;M by Cost Type"/>
      <sheetName val="NOC2 - Fault Costs"/>
      <sheetName val="NOC2a Faults by Cost Type"/>
      <sheetName val="NOC2b Non QofS by Cost Type"/>
      <sheetName val="NOC3 - Tree cutting"/>
      <sheetName val="NOC3a Tree Cutting by Cost Type"/>
      <sheetName val="NOC4 - Other Network costs"/>
      <sheetName val="NOC5 - TMA"/>
      <sheetName val="Costs"/>
      <sheetName val="C1 - Cost increase"/>
      <sheetName val="C2 - Unit Costs"/>
      <sheetName val="C3 - Unit Fault Costs"/>
      <sheetName val="C4 - Workforce Renewal"/>
      <sheetName val="Reconciliation"/>
      <sheetName val="RR1 T2-RRP"/>
      <sheetName val="Other"/>
      <sheetName val="OC1 - Pass Through and Other"/>
      <sheetName val="OC2 - IT Systems Overview"/>
      <sheetName val="OC3 - Non-Operational Property"/>
      <sheetName val="4.3 Network Analysis Load"/>
    </sheetNames>
    <sheetDataSet>
      <sheetData sheetId="0" refreshError="1">
        <row r="33">
          <cell r="B33">
            <v>1</v>
          </cell>
          <cell r="C33" t="str">
            <v>CN West</v>
          </cell>
        </row>
        <row r="34">
          <cell r="B34">
            <v>2</v>
          </cell>
          <cell r="C34" t="str">
            <v>CN East</v>
          </cell>
        </row>
        <row r="35">
          <cell r="B35">
            <v>3</v>
          </cell>
          <cell r="C35" t="str">
            <v>ENW</v>
          </cell>
        </row>
        <row r="36">
          <cell r="B36">
            <v>4</v>
          </cell>
          <cell r="C36" t="str">
            <v>CE NEDL</v>
          </cell>
        </row>
        <row r="37">
          <cell r="B37">
            <v>5</v>
          </cell>
          <cell r="C37" t="str">
            <v>CE YEDL</v>
          </cell>
        </row>
        <row r="38">
          <cell r="B38">
            <v>6</v>
          </cell>
          <cell r="C38" t="str">
            <v>WPD SWales</v>
          </cell>
        </row>
        <row r="39">
          <cell r="B39">
            <v>7</v>
          </cell>
          <cell r="C39" t="str">
            <v>WPD SWest</v>
          </cell>
        </row>
        <row r="40">
          <cell r="B40">
            <v>8</v>
          </cell>
          <cell r="C40" t="str">
            <v>EDFE LPN</v>
          </cell>
        </row>
        <row r="41">
          <cell r="B41">
            <v>9</v>
          </cell>
          <cell r="C41" t="str">
            <v>EDFE SPN</v>
          </cell>
        </row>
        <row r="42">
          <cell r="B42">
            <v>10</v>
          </cell>
          <cell r="C42" t="str">
            <v>EDFE EPN</v>
          </cell>
        </row>
        <row r="43">
          <cell r="B43">
            <v>11</v>
          </cell>
          <cell r="C43" t="str">
            <v>SP Distribution</v>
          </cell>
        </row>
        <row r="44">
          <cell r="B44">
            <v>12</v>
          </cell>
          <cell r="C44" t="str">
            <v>SP Manweb</v>
          </cell>
        </row>
        <row r="45">
          <cell r="B45">
            <v>13</v>
          </cell>
          <cell r="C45" t="str">
            <v>SSE Hydro</v>
          </cell>
        </row>
        <row r="46">
          <cell r="B46">
            <v>14</v>
          </cell>
          <cell r="C46" t="str">
            <v>SSE Southern</v>
          </cell>
        </row>
      </sheetData>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sheetData sheetId="41"/>
      <sheetData sheetId="42"/>
      <sheetData sheetId="43" refreshError="1"/>
      <sheetData sheetId="44"/>
      <sheetData sheetId="45"/>
      <sheetData sheetId="46" refreshError="1"/>
      <sheetData sheetId="47" refreshError="1"/>
      <sheetData sheetId="48"/>
      <sheetData sheetId="49" refreshError="1"/>
      <sheetData sheetId="50" refreshError="1"/>
      <sheetData sheetId="51" refreshError="1"/>
      <sheetData sheetId="52" refreshError="1"/>
      <sheetData sheetId="53" refreshError="1"/>
      <sheetData sheetId="54"/>
      <sheetData sheetId="55" refreshError="1"/>
      <sheetData sheetId="56"/>
      <sheetData sheetId="57"/>
      <sheetData sheetId="58"/>
      <sheetData sheetId="59"/>
      <sheetData sheetId="60"/>
      <sheetData sheetId="61" refreshError="1"/>
      <sheetData sheetId="62" refreshError="1"/>
      <sheetData sheetId="63"/>
      <sheetData sheetId="64" refreshError="1"/>
      <sheetData sheetId="65"/>
      <sheetData sheetId="66" refreshError="1"/>
      <sheetData sheetId="67" refreshError="1"/>
      <sheetData sheetId="68"/>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amp; Contents"/>
      <sheetName val="LI Logic"/>
      <sheetName val="LI data"/>
      <sheetName val="LI charts"/>
      <sheetName val="HI data"/>
      <sheetName val="HI charts"/>
      <sheetName val="Fault rate data"/>
      <sheetName val="MTP all incidents"/>
      <sheetName val="MTP one-off ee's only"/>
      <sheetName val="MTP severe weather ee's only"/>
      <sheetName val="MTP excluding all ee's"/>
      <sheetName val="Fault rate charts"/>
      <sheetName val="Volume Reconciliatio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
      <sheetName val="3.1s Pensions Scots"/>
      <sheetName val="3.1.1 DB Pension Costs"/>
      <sheetName val="3.1.2 DB Pension Detail"/>
      <sheetName val="3.1.3 Pensions DC"/>
      <sheetName val="3.1.4 Pension PPF levy"/>
      <sheetName val="3.1.5 Pension Admin"/>
      <sheetName val="3.2 Net Debt"/>
      <sheetName val="3.3 Tax"/>
      <sheetName val="3.4 Fixed Asset Disposals"/>
      <sheetName val="3.5 P&amp;L"/>
      <sheetName val="3.5.1 Bal Sht"/>
      <sheetName val="3.5.2 Cashflow"/>
      <sheetName val="3.6 Fin Req"/>
      <sheetName val="3.7 Tax allocations"/>
      <sheetName val="3.7.1 Tax allocations CT600"/>
      <sheetName val="4.1  System Info"/>
      <sheetName val="4.2  Activity indicators"/>
      <sheetName val="4.3_System_perf_SHETL_SPT"/>
      <sheetName val="4.4  Defects SHETL"/>
      <sheetName val="4.5  Faults"/>
      <sheetName val="4.6  Failures SHETL"/>
      <sheetName val="4.7B Condition Assessment SHETL"/>
      <sheetName val="4.8_Boundary_transf_capab"/>
      <sheetName val="4.9_Demand_&amp;_Supply_at_sub"/>
      <sheetName val="4.10 Reactive compensation"/>
      <sheetName val="4.11 Asset description SHE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ment"/>
      <sheetName val="4.27.1 Capex Price Vol Var"/>
      <sheetName val="4.27.2 Capex Price Vol Var"/>
      <sheetName val="4.28A_Asset_health_&amp;_crit"/>
      <sheetName val="4.28B_Asset_health_&amp;_crit"/>
      <sheetName val="4.29A_Criticality_subs_NG_SHETL"/>
      <sheetName val="4.29B_Criticality_ccts_NG_SHETL"/>
      <sheetName val="4.30 TPCR Forecast"/>
      <sheetName val="4.31 E3 Grid"/>
    </sheetNames>
    <sheetDataSet>
      <sheetData sheetId="0"/>
      <sheetData sheetId="1"/>
      <sheetData sheetId="2" refreshError="1">
        <row r="20">
          <cell r="C20" t="str">
            <v>2008/09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SHETL"/>
      <sheetName val="SPTL"/>
      <sheetName val="NGET_TO"/>
      <sheetName val="NGET_SO"/>
      <sheetName val="Input"/>
      <sheetName val="Output"/>
      <sheetName val="PC_POut"/>
      <sheetName val="Ratios"/>
      <sheetName val="PostTaxRev"/>
      <sheetName val="P&amp;L"/>
      <sheetName val="BS"/>
      <sheetName val="CF"/>
      <sheetName val="Depn"/>
      <sheetName val="RealRAV"/>
      <sheetName val="NominalRAV"/>
      <sheetName val="Notes"/>
      <sheetName val="RevDriver"/>
      <sheetName val="TIRG"/>
    </sheetNames>
    <sheetDataSet>
      <sheetData sheetId="0"/>
      <sheetData sheetId="1" refreshError="1">
        <row r="48">
          <cell r="B48">
            <v>2</v>
          </cell>
        </row>
        <row r="72">
          <cell r="B72">
            <v>2</v>
          </cell>
        </row>
      </sheetData>
      <sheetData sheetId="2"/>
      <sheetData sheetId="3"/>
      <sheetData sheetId="4"/>
      <sheetData sheetId="5"/>
      <sheetData sheetId="6" refreshError="1">
        <row r="7">
          <cell r="E7">
            <v>38442</v>
          </cell>
        </row>
        <row r="8">
          <cell r="E8">
            <v>188.15</v>
          </cell>
          <cell r="F8">
            <v>193.0419</v>
          </cell>
          <cell r="G8">
            <v>198.06098940000001</v>
          </cell>
          <cell r="H8">
            <v>203.21057512440001</v>
          </cell>
          <cell r="I8">
            <v>208.49405007763443</v>
          </cell>
          <cell r="J8">
            <v>213.91489537965293</v>
          </cell>
          <cell r="K8">
            <v>219.4766826595239</v>
          </cell>
          <cell r="L8">
            <v>225.18307640867152</v>
          </cell>
          <cell r="M8">
            <v>231.03783639529698</v>
          </cell>
          <cell r="N8">
            <v>237.04482014157472</v>
          </cell>
          <cell r="O8">
            <v>243.20798546525566</v>
          </cell>
          <cell r="P8">
            <v>249.53139308735231</v>
          </cell>
          <cell r="Q8">
            <v>256.0192093076235</v>
          </cell>
          <cell r="R8">
            <v>262.67570874962172</v>
          </cell>
          <cell r="S8">
            <v>269.50527717711191</v>
          </cell>
          <cell r="T8">
            <v>276.51241438371682</v>
          </cell>
          <cell r="U8">
            <v>283.70173715769346</v>
          </cell>
          <cell r="V8">
            <v>291.07798232379349</v>
          </cell>
          <cell r="W8">
            <v>298.64600986421215</v>
          </cell>
          <cell r="X8">
            <v>306.41080612068168</v>
          </cell>
          <cell r="Y8">
            <v>314.37748707981939</v>
          </cell>
          <cell r="Z8">
            <v>322.55130174389473</v>
          </cell>
          <cell r="AA8">
            <v>330.93763558923598</v>
          </cell>
          <cell r="AB8">
            <v>339.54201411455614</v>
          </cell>
          <cell r="AC8">
            <v>348.37010648153461</v>
          </cell>
          <cell r="AD8">
            <v>357.42772925005454</v>
          </cell>
          <cell r="AE8">
            <v>366.72085021055597</v>
          </cell>
          <cell r="AF8">
            <v>376.2555923160304</v>
          </cell>
          <cell r="AG8">
            <v>386.03823771624718</v>
          </cell>
          <cell r="AH8">
            <v>396.07523189686964</v>
          </cell>
          <cell r="AI8">
            <v>406.37318792618828</v>
          </cell>
          <cell r="AJ8">
            <v>416.93889081226916</v>
          </cell>
          <cell r="AK8">
            <v>427.77930197338816</v>
          </cell>
        </row>
        <row r="10">
          <cell r="E10">
            <v>188.15</v>
          </cell>
        </row>
        <row r="20">
          <cell r="E20" t="str">
            <v>The tax calculation has not been run!</v>
          </cell>
        </row>
        <row r="21">
          <cell r="E21" t="str">
            <v>All prices are £m in 2004/05 terms</v>
          </cell>
        </row>
        <row r="139">
          <cell r="E139">
            <v>30</v>
          </cell>
        </row>
        <row r="140">
          <cell r="E140">
            <v>20</v>
          </cell>
        </row>
      </sheetData>
      <sheetData sheetId="7"/>
      <sheetData sheetId="8"/>
      <sheetData sheetId="9"/>
      <sheetData sheetId="10">
        <row r="10">
          <cell r="E10">
            <v>5.1699999999999996E-2</v>
          </cell>
        </row>
      </sheetData>
      <sheetData sheetId="11">
        <row r="14">
          <cell r="E14">
            <v>37.846095949464889</v>
          </cell>
        </row>
      </sheetData>
      <sheetData sheetId="12"/>
      <sheetData sheetId="13">
        <row r="43">
          <cell r="G43">
            <v>-18.678245993658578</v>
          </cell>
        </row>
      </sheetData>
      <sheetData sheetId="14">
        <row r="13">
          <cell r="E13">
            <v>-7.1</v>
          </cell>
        </row>
      </sheetData>
      <sheetData sheetId="15"/>
      <sheetData sheetId="16"/>
      <sheetData sheetId="17">
        <row r="16">
          <cell r="E16">
            <v>187.2</v>
          </cell>
        </row>
      </sheetData>
      <sheetData sheetId="18"/>
      <sheetData sheetId="1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lth warning"/>
      <sheetName val="Version control"/>
      <sheetName val="Contents"/>
      <sheetName val="Changes Log"/>
      <sheetName val="F1 - P&amp;L"/>
      <sheetName val="F2 - Bal Sht"/>
      <sheetName val="F3 Cashflow"/>
      <sheetName val="F4 Net Debt"/>
      <sheetName val="F5 Financing costs"/>
      <sheetName val="F6 Financing Req"/>
      <sheetName val="F7 Pensions DB scheme costs"/>
      <sheetName val="F8 Pension Primary scheme "/>
      <sheetName val="F8.1 Pension Second scheme"/>
      <sheetName val="F8.2 Pension Tertiary scheme"/>
      <sheetName val="F9 Pensions DC schemes"/>
      <sheetName val="F10 Pensions PPF Levies"/>
      <sheetName val="F11 Pension Scheme Admin costs"/>
      <sheetName val="F12 Tax allocations"/>
      <sheetName val="F12a CT return allocations"/>
      <sheetName val="F13 Tax CA pools"/>
      <sheetName val="F14 Tax comp"/>
      <sheetName val="F15 Recn total costs to reg acs"/>
      <sheetName val="F16 Recn net debt"/>
      <sheetName val="F17 Recn pension costs "/>
      <sheetName val="F18 Pension true up"/>
      <sheetName val="F19 Tax clawback "/>
      <sheetName val="F20 RAV rollforward &amp; depn"/>
      <sheetName val="F21 Historic RAV lookup data"/>
      <sheetName val="Ofgem data input"/>
      <sheetName val="F5a Financing Req"/>
      <sheetName val="F6 Pension Primary scheme "/>
      <sheetName val="F7 Pension Second scheme"/>
      <sheetName val="F8 Pension Tertiary scheme"/>
    </sheetNames>
    <sheetDataSet>
      <sheetData sheetId="0"/>
      <sheetData sheetId="1"/>
      <sheetData sheetId="2"/>
      <sheetData sheetId="3"/>
      <sheetData sheetId="4"/>
      <sheetData sheetId="5"/>
      <sheetData sheetId="6"/>
      <sheetData sheetId="7"/>
      <sheetData sheetId="8" refreshError="1">
        <row r="454">
          <cell r="A454" t="str">
            <v>Fixed rate</v>
          </cell>
        </row>
        <row r="455">
          <cell r="A455" t="str">
            <v>Index linked</v>
          </cell>
        </row>
        <row r="456">
          <cell r="A456" t="str">
            <v xml:space="preserve">Floating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 val="Load"/>
      <sheetName val="F5 Financ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1"/>
      <sheetName val="Dash2"/>
      <sheetName val="Financial Graph Data"/>
      <sheetName val="Milestone Graph Data"/>
    </sheetNames>
    <sheetDataSet>
      <sheetData sheetId="0"/>
      <sheetData sheetId="1"/>
      <sheetData sheetId="2"/>
      <sheetData sheetId="3">
        <row r="23">
          <cell r="J23" t="str">
            <v>(R)</v>
          </cell>
          <cell r="K23" t="str">
            <v>&lt;90%</v>
          </cell>
        </row>
        <row r="24">
          <cell r="J24" t="str">
            <v>(A)</v>
          </cell>
          <cell r="K24" t="str">
            <v>90% - 94%</v>
          </cell>
        </row>
        <row r="25">
          <cell r="J25" t="str">
            <v>(G)</v>
          </cell>
          <cell r="K25" t="str">
            <v>&gt;=90%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Cumul TB"/>
      <sheetName val="xo"/>
      <sheetName val="Comm"/>
      <sheetName val="Fin"/>
      <sheetName val="Leg"/>
      <sheetName val="Ops"/>
      <sheetName val="IS"/>
      <sheetName val="Leg-J148"/>
      <sheetName val="Fin-J139"/>
      <sheetName val="Fin-J139(2)"/>
      <sheetName val="Fin-J140"/>
      <sheetName val="Fin-J140(2)"/>
      <sheetName val="Fin-J030"/>
      <sheetName val="Fin-J030(2)"/>
      <sheetName val="Comm-J028"/>
      <sheetName val="Comm-J028(2)"/>
      <sheetName val="Ops-J050"/>
      <sheetName val="Ops-J050(2)"/>
      <sheetName val="Ops-J086"/>
      <sheetName val="Ops-J086(2)"/>
      <sheetName val="Ops-J032"/>
      <sheetName val="Ops-J032(2)"/>
      <sheetName val="IS-J145"/>
      <sheetName val="IS-J145(2)"/>
      <sheetName val="IS-J146"/>
      <sheetName val="IS-J146(2)"/>
      <sheetName val="IS-J147"/>
      <sheetName val="IS-J147(2)"/>
      <sheetName val="IS-J186"/>
      <sheetName val="IS-J186(2)"/>
      <sheetName val="IS-J136"/>
      <sheetName val="IS-J136(2)"/>
      <sheetName val="xoserve"/>
      <sheetName val="blank"/>
      <sheetName val="blank1"/>
      <sheetName val="blank2"/>
      <sheetName val="Data"/>
      <sheetName val="Print"/>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Poor Connections"/>
    </sheetNames>
    <sheetDataSet>
      <sheetData sheetId="0" refreshError="1">
        <row r="7">
          <cell r="X7" t="str">
            <v>IGT</v>
          </cell>
        </row>
        <row r="8">
          <cell r="X8" t="str">
            <v>UIP</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CommonInputs"/>
      <sheetName val="SHETL"/>
      <sheetName val="SPTL"/>
      <sheetName val="NGET_TO"/>
      <sheetName val="NGET_SO"/>
      <sheetName val="TIRG"/>
      <sheetName val="RevDriver"/>
      <sheetName val="NGGT_TO"/>
      <sheetName val="NGGT_SO"/>
      <sheetName val="EntryRevDriver"/>
      <sheetName val="ExitRevDriver"/>
      <sheetName val="East"/>
      <sheetName val="London"/>
      <sheetName val="North_West"/>
      <sheetName val="West_Midlands"/>
      <sheetName val="Northern"/>
      <sheetName val="Scotland"/>
      <sheetName val="Southern"/>
      <sheetName val="Wales_&amp;_West"/>
      <sheetName val="Input"/>
      <sheetName val="IQI"/>
      <sheetName val="RevCalcs"/>
      <sheetName val="RealRAV"/>
      <sheetName val="P&amp;L"/>
      <sheetName val="Notes"/>
      <sheetName val="Depn"/>
      <sheetName val="CF"/>
      <sheetName val="BS"/>
      <sheetName val="NominalRAV"/>
      <sheetName val="Change history"/>
      <sheetName val="TPCR4 data"/>
      <sheetName val="Results live"/>
      <sheetName val="Results SHETL"/>
      <sheetName val="Results SPTL"/>
      <sheetName val="Results NGET_TO"/>
      <sheetName val="Results NGET_SO"/>
      <sheetName val="Results NGGT_TO"/>
      <sheetName val="Results NGGT_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261">
          <cell r="E261" t="e">
            <v>#VALUE!</v>
          </cell>
          <cell r="F261" t="e">
            <v>#VALUE!</v>
          </cell>
          <cell r="G261" t="e">
            <v>#VALUE!</v>
          </cell>
          <cell r="H261" t="e">
            <v>#VALUE!</v>
          </cell>
          <cell r="I261" t="e">
            <v>#VALUE!</v>
          </cell>
          <cell r="J261" t="e">
            <v>#VALUE!</v>
          </cell>
          <cell r="K261" t="e">
            <v>#VALUE!</v>
          </cell>
          <cell r="L261" t="e">
            <v>#VALUE!</v>
          </cell>
          <cell r="M261" t="e">
            <v>#VALUE!</v>
          </cell>
          <cell r="N261" t="e">
            <v>#VALUE!</v>
          </cell>
          <cell r="O261" t="e">
            <v>#VALUE!</v>
          </cell>
          <cell r="P261" t="e">
            <v>#VALUE!</v>
          </cell>
          <cell r="Q261" t="e">
            <v>#VALUE!</v>
          </cell>
          <cell r="R261" t="e">
            <v>#VALUE!</v>
          </cell>
          <cell r="S261" t="e">
            <v>#VALUE!</v>
          </cell>
          <cell r="T261" t="e">
            <v>#VALUE!</v>
          </cell>
          <cell r="U261" t="e">
            <v>#VALUE!</v>
          </cell>
          <cell r="V261" t="e">
            <v>#VALUE!</v>
          </cell>
          <cell r="W261" t="e">
            <v>#VALUE!</v>
          </cell>
          <cell r="X261" t="e">
            <v>#VALUE!</v>
          </cell>
          <cell r="Y261" t="e">
            <v>#VALUE!</v>
          </cell>
          <cell r="Z261" t="e">
            <v>#VALUE!</v>
          </cell>
          <cell r="AA261" t="e">
            <v>#VALUE!</v>
          </cell>
          <cell r="AB261" t="e">
            <v>#VALUE!</v>
          </cell>
          <cell r="AC261" t="e">
            <v>#VALUE!</v>
          </cell>
          <cell r="AD261" t="e">
            <v>#VALUE!</v>
          </cell>
          <cell r="AE261" t="e">
            <v>#VALUE!</v>
          </cell>
          <cell r="AF261" t="e">
            <v>#VALUE!</v>
          </cell>
          <cell r="AG261" t="e">
            <v>#VALUE!</v>
          </cell>
          <cell r="AH261" t="e">
            <v>#VALUE!</v>
          </cell>
          <cell r="AI261" t="e">
            <v>#VALUE!</v>
          </cell>
          <cell r="AJ261" t="e">
            <v>#VALUE!</v>
          </cell>
          <cell r="AK261" t="e">
            <v>#VALUE!</v>
          </cell>
        </row>
        <row r="262">
          <cell r="E262" t="e">
            <v>#VALUE!</v>
          </cell>
          <cell r="F262" t="e">
            <v>#VALUE!</v>
          </cell>
          <cell r="G262" t="e">
            <v>#VALUE!</v>
          </cell>
          <cell r="H262" t="e">
            <v>#VALUE!</v>
          </cell>
          <cell r="I262" t="e">
            <v>#VALUE!</v>
          </cell>
          <cell r="J262" t="e">
            <v>#VALUE!</v>
          </cell>
          <cell r="K262" t="e">
            <v>#VALUE!</v>
          </cell>
          <cell r="L262" t="e">
            <v>#VALUE!</v>
          </cell>
          <cell r="M262" t="e">
            <v>#VALUE!</v>
          </cell>
          <cell r="N262" t="e">
            <v>#VALUE!</v>
          </cell>
          <cell r="O262" t="e">
            <v>#VALUE!</v>
          </cell>
          <cell r="P262" t="e">
            <v>#VALUE!</v>
          </cell>
          <cell r="Q262" t="e">
            <v>#VALUE!</v>
          </cell>
          <cell r="R262" t="e">
            <v>#VALUE!</v>
          </cell>
          <cell r="S262" t="e">
            <v>#VALUE!</v>
          </cell>
          <cell r="T262" t="e">
            <v>#VALUE!</v>
          </cell>
          <cell r="U262" t="e">
            <v>#VALUE!</v>
          </cell>
          <cell r="V262" t="e">
            <v>#VALUE!</v>
          </cell>
          <cell r="W262" t="e">
            <v>#VALUE!</v>
          </cell>
          <cell r="X262" t="e">
            <v>#VALUE!</v>
          </cell>
          <cell r="Y262" t="e">
            <v>#VALUE!</v>
          </cell>
          <cell r="Z262" t="e">
            <v>#VALUE!</v>
          </cell>
          <cell r="AA262" t="e">
            <v>#VALUE!</v>
          </cell>
          <cell r="AB262" t="e">
            <v>#VALUE!</v>
          </cell>
          <cell r="AC262" t="e">
            <v>#VALUE!</v>
          </cell>
          <cell r="AD262" t="e">
            <v>#VALUE!</v>
          </cell>
          <cell r="AE262" t="e">
            <v>#VALUE!</v>
          </cell>
          <cell r="AF262" t="e">
            <v>#VALUE!</v>
          </cell>
          <cell r="AG262" t="e">
            <v>#VALUE!</v>
          </cell>
          <cell r="AH262" t="e">
            <v>#VALUE!</v>
          </cell>
          <cell r="AI262" t="e">
            <v>#VALUE!</v>
          </cell>
          <cell r="AJ262" t="e">
            <v>#VALUE!</v>
          </cell>
          <cell r="AK262" t="e">
            <v>#VALUE!</v>
          </cell>
        </row>
        <row r="263">
          <cell r="E263" t="e">
            <v>#VALUE!</v>
          </cell>
          <cell r="F263" t="e">
            <v>#VALUE!</v>
          </cell>
          <cell r="G263" t="e">
            <v>#VALUE!</v>
          </cell>
          <cell r="H263" t="e">
            <v>#VALUE!</v>
          </cell>
          <cell r="I263" t="e">
            <v>#VALUE!</v>
          </cell>
          <cell r="J263" t="e">
            <v>#VALUE!</v>
          </cell>
          <cell r="K263" t="e">
            <v>#VALUE!</v>
          </cell>
          <cell r="L263" t="e">
            <v>#VALUE!</v>
          </cell>
          <cell r="M263" t="e">
            <v>#VALUE!</v>
          </cell>
          <cell r="N263" t="e">
            <v>#VALUE!</v>
          </cell>
          <cell r="O263" t="e">
            <v>#VALUE!</v>
          </cell>
          <cell r="P263" t="e">
            <v>#VALUE!</v>
          </cell>
          <cell r="Q263" t="e">
            <v>#VALUE!</v>
          </cell>
          <cell r="R263" t="e">
            <v>#VALUE!</v>
          </cell>
          <cell r="S263" t="e">
            <v>#VALUE!</v>
          </cell>
          <cell r="T263" t="e">
            <v>#VALUE!</v>
          </cell>
          <cell r="U263" t="e">
            <v>#VALUE!</v>
          </cell>
          <cell r="V263" t="e">
            <v>#VALUE!</v>
          </cell>
          <cell r="W263" t="e">
            <v>#VALUE!</v>
          </cell>
          <cell r="X263" t="e">
            <v>#VALUE!</v>
          </cell>
          <cell r="Y263" t="e">
            <v>#VALUE!</v>
          </cell>
          <cell r="Z263" t="e">
            <v>#VALUE!</v>
          </cell>
          <cell r="AA263" t="e">
            <v>#VALUE!</v>
          </cell>
          <cell r="AB263" t="e">
            <v>#VALUE!</v>
          </cell>
          <cell r="AC263" t="e">
            <v>#VALUE!</v>
          </cell>
          <cell r="AD263" t="e">
            <v>#VALUE!</v>
          </cell>
          <cell r="AE263" t="e">
            <v>#VALUE!</v>
          </cell>
          <cell r="AF263" t="e">
            <v>#VALUE!</v>
          </cell>
          <cell r="AG263" t="e">
            <v>#VALUE!</v>
          </cell>
          <cell r="AH263" t="e">
            <v>#VALUE!</v>
          </cell>
          <cell r="AI263" t="e">
            <v>#VALUE!</v>
          </cell>
          <cell r="AJ263" t="e">
            <v>#VALUE!</v>
          </cell>
          <cell r="AK263" t="e">
            <v>#VALUE!</v>
          </cell>
        </row>
        <row r="264">
          <cell r="E264" t="e">
            <v>#VALUE!</v>
          </cell>
          <cell r="F264" t="e">
            <v>#VALUE!</v>
          </cell>
          <cell r="G264" t="e">
            <v>#VALUE!</v>
          </cell>
          <cell r="H264" t="e">
            <v>#VALUE!</v>
          </cell>
          <cell r="I264" t="e">
            <v>#VALUE!</v>
          </cell>
          <cell r="J264" t="e">
            <v>#VALUE!</v>
          </cell>
          <cell r="K264" t="e">
            <v>#VALUE!</v>
          </cell>
          <cell r="L264" t="e">
            <v>#VALUE!</v>
          </cell>
          <cell r="M264" t="e">
            <v>#VALUE!</v>
          </cell>
          <cell r="N264" t="e">
            <v>#VALUE!</v>
          </cell>
          <cell r="O264" t="e">
            <v>#VALUE!</v>
          </cell>
          <cell r="P264" t="e">
            <v>#VALUE!</v>
          </cell>
          <cell r="Q264" t="e">
            <v>#VALUE!</v>
          </cell>
          <cell r="R264" t="e">
            <v>#VALUE!</v>
          </cell>
          <cell r="S264" t="e">
            <v>#VALUE!</v>
          </cell>
          <cell r="T264" t="e">
            <v>#VALUE!</v>
          </cell>
          <cell r="U264" t="e">
            <v>#VALUE!</v>
          </cell>
          <cell r="V264" t="e">
            <v>#VALUE!</v>
          </cell>
          <cell r="W264" t="e">
            <v>#VALUE!</v>
          </cell>
          <cell r="X264" t="e">
            <v>#VALUE!</v>
          </cell>
          <cell r="Y264" t="e">
            <v>#VALUE!</v>
          </cell>
          <cell r="Z264" t="e">
            <v>#VALUE!</v>
          </cell>
          <cell r="AA264" t="e">
            <v>#VALUE!</v>
          </cell>
          <cell r="AB264" t="e">
            <v>#VALUE!</v>
          </cell>
          <cell r="AC264" t="e">
            <v>#VALUE!</v>
          </cell>
          <cell r="AD264" t="e">
            <v>#VALUE!</v>
          </cell>
          <cell r="AE264" t="e">
            <v>#VALUE!</v>
          </cell>
          <cell r="AF264" t="e">
            <v>#VALUE!</v>
          </cell>
          <cell r="AG264" t="e">
            <v>#VALUE!</v>
          </cell>
          <cell r="AH264" t="e">
            <v>#VALUE!</v>
          </cell>
          <cell r="AI264" t="e">
            <v>#VALUE!</v>
          </cell>
          <cell r="AJ264" t="e">
            <v>#VALUE!</v>
          </cell>
          <cell r="AK264" t="e">
            <v>#VALUE!</v>
          </cell>
        </row>
        <row r="265">
          <cell r="E265" t="e">
            <v>#VALUE!</v>
          </cell>
          <cell r="F265" t="e">
            <v>#VALUE!</v>
          </cell>
          <cell r="G265" t="e">
            <v>#VALUE!</v>
          </cell>
          <cell r="H265" t="e">
            <v>#VALUE!</v>
          </cell>
          <cell r="I265" t="e">
            <v>#VALUE!</v>
          </cell>
          <cell r="J265" t="e">
            <v>#VALUE!</v>
          </cell>
          <cell r="K265" t="e">
            <v>#VALUE!</v>
          </cell>
          <cell r="L265" t="e">
            <v>#VALUE!</v>
          </cell>
          <cell r="M265" t="e">
            <v>#VALUE!</v>
          </cell>
          <cell r="N265" t="e">
            <v>#VALUE!</v>
          </cell>
          <cell r="O265" t="e">
            <v>#VALUE!</v>
          </cell>
          <cell r="P265" t="e">
            <v>#VALUE!</v>
          </cell>
          <cell r="Q265" t="e">
            <v>#VALUE!</v>
          </cell>
          <cell r="R265" t="e">
            <v>#VALUE!</v>
          </cell>
          <cell r="S265" t="e">
            <v>#VALUE!</v>
          </cell>
          <cell r="T265" t="e">
            <v>#VALUE!</v>
          </cell>
          <cell r="U265" t="e">
            <v>#VALUE!</v>
          </cell>
          <cell r="V265" t="e">
            <v>#VALUE!</v>
          </cell>
          <cell r="W265" t="e">
            <v>#VALUE!</v>
          </cell>
          <cell r="X265" t="e">
            <v>#VALUE!</v>
          </cell>
          <cell r="Y265" t="e">
            <v>#VALUE!</v>
          </cell>
          <cell r="Z265" t="e">
            <v>#VALUE!</v>
          </cell>
          <cell r="AA265" t="e">
            <v>#VALUE!</v>
          </cell>
          <cell r="AB265" t="e">
            <v>#VALUE!</v>
          </cell>
          <cell r="AC265" t="e">
            <v>#VALUE!</v>
          </cell>
          <cell r="AD265" t="e">
            <v>#VALUE!</v>
          </cell>
          <cell r="AE265" t="e">
            <v>#VALUE!</v>
          </cell>
          <cell r="AF265" t="e">
            <v>#VALUE!</v>
          </cell>
          <cell r="AG265" t="e">
            <v>#VALUE!</v>
          </cell>
          <cell r="AH265" t="e">
            <v>#VALUE!</v>
          </cell>
          <cell r="AI265" t="e">
            <v>#VALUE!</v>
          </cell>
          <cell r="AJ265" t="e">
            <v>#VALUE!</v>
          </cell>
          <cell r="AK265" t="e">
            <v>#VALUE!</v>
          </cell>
        </row>
        <row r="266">
          <cell r="E266" t="e">
            <v>#VALUE!</v>
          </cell>
          <cell r="F266" t="e">
            <v>#VALUE!</v>
          </cell>
          <cell r="G266" t="e">
            <v>#VALUE!</v>
          </cell>
          <cell r="H266" t="e">
            <v>#VALUE!</v>
          </cell>
          <cell r="I266" t="e">
            <v>#VALUE!</v>
          </cell>
          <cell r="J266" t="e">
            <v>#VALUE!</v>
          </cell>
          <cell r="K266" t="e">
            <v>#VALUE!</v>
          </cell>
          <cell r="L266" t="e">
            <v>#VALUE!</v>
          </cell>
          <cell r="M266" t="e">
            <v>#VALUE!</v>
          </cell>
          <cell r="N266" t="e">
            <v>#VALUE!</v>
          </cell>
          <cell r="O266" t="e">
            <v>#VALUE!</v>
          </cell>
          <cell r="P266" t="e">
            <v>#VALUE!</v>
          </cell>
          <cell r="Q266" t="e">
            <v>#VALUE!</v>
          </cell>
          <cell r="R266" t="e">
            <v>#VALUE!</v>
          </cell>
          <cell r="S266" t="e">
            <v>#VALUE!</v>
          </cell>
          <cell r="T266" t="e">
            <v>#VALUE!</v>
          </cell>
          <cell r="U266" t="e">
            <v>#VALUE!</v>
          </cell>
          <cell r="V266" t="e">
            <v>#VALUE!</v>
          </cell>
          <cell r="W266" t="e">
            <v>#VALUE!</v>
          </cell>
          <cell r="X266" t="e">
            <v>#VALUE!</v>
          </cell>
          <cell r="Y266" t="e">
            <v>#VALUE!</v>
          </cell>
          <cell r="Z266" t="e">
            <v>#VALUE!</v>
          </cell>
          <cell r="AA266" t="e">
            <v>#VALUE!</v>
          </cell>
          <cell r="AB266" t="e">
            <v>#VALUE!</v>
          </cell>
          <cell r="AC266" t="e">
            <v>#VALUE!</v>
          </cell>
          <cell r="AD266" t="e">
            <v>#VALUE!</v>
          </cell>
          <cell r="AE266" t="e">
            <v>#VALUE!</v>
          </cell>
          <cell r="AF266" t="e">
            <v>#VALUE!</v>
          </cell>
          <cell r="AG266" t="e">
            <v>#VALUE!</v>
          </cell>
          <cell r="AH266" t="e">
            <v>#VALUE!</v>
          </cell>
          <cell r="AI266" t="e">
            <v>#VALUE!</v>
          </cell>
          <cell r="AJ266" t="e">
            <v>#VALUE!</v>
          </cell>
          <cell r="AK266" t="e">
            <v>#VALUE!</v>
          </cell>
        </row>
        <row r="267">
          <cell r="E267" t="e">
            <v>#VALUE!</v>
          </cell>
          <cell r="F267" t="e">
            <v>#VALUE!</v>
          </cell>
          <cell r="G267" t="e">
            <v>#VALUE!</v>
          </cell>
          <cell r="H267" t="e">
            <v>#VALUE!</v>
          </cell>
          <cell r="I267" t="e">
            <v>#VALUE!</v>
          </cell>
          <cell r="J267" t="e">
            <v>#VALUE!</v>
          </cell>
          <cell r="K267" t="e">
            <v>#VALUE!</v>
          </cell>
          <cell r="L267" t="e">
            <v>#VALUE!</v>
          </cell>
          <cell r="M267" t="e">
            <v>#VALUE!</v>
          </cell>
          <cell r="N267" t="e">
            <v>#VALUE!</v>
          </cell>
          <cell r="O267" t="e">
            <v>#VALUE!</v>
          </cell>
          <cell r="P267" t="e">
            <v>#VALUE!</v>
          </cell>
          <cell r="Q267" t="e">
            <v>#VALUE!</v>
          </cell>
          <cell r="R267" t="e">
            <v>#VALUE!</v>
          </cell>
          <cell r="S267" t="e">
            <v>#VALUE!</v>
          </cell>
          <cell r="T267" t="e">
            <v>#VALUE!</v>
          </cell>
          <cell r="U267" t="e">
            <v>#VALUE!</v>
          </cell>
          <cell r="V267" t="e">
            <v>#VALUE!</v>
          </cell>
          <cell r="W267" t="e">
            <v>#VALUE!</v>
          </cell>
          <cell r="X267" t="e">
            <v>#VALUE!</v>
          </cell>
          <cell r="Y267" t="e">
            <v>#VALUE!</v>
          </cell>
          <cell r="Z267" t="e">
            <v>#VALUE!</v>
          </cell>
          <cell r="AA267" t="e">
            <v>#VALUE!</v>
          </cell>
          <cell r="AB267" t="e">
            <v>#VALUE!</v>
          </cell>
          <cell r="AC267" t="e">
            <v>#VALUE!</v>
          </cell>
          <cell r="AD267" t="e">
            <v>#VALUE!</v>
          </cell>
          <cell r="AE267" t="e">
            <v>#VALUE!</v>
          </cell>
          <cell r="AF267" t="e">
            <v>#VALUE!</v>
          </cell>
          <cell r="AG267" t="e">
            <v>#VALUE!</v>
          </cell>
          <cell r="AH267" t="e">
            <v>#VALUE!</v>
          </cell>
          <cell r="AI267" t="e">
            <v>#VALUE!</v>
          </cell>
          <cell r="AJ267" t="e">
            <v>#VALUE!</v>
          </cell>
          <cell r="AK267" t="e">
            <v>#VALUE!</v>
          </cell>
        </row>
        <row r="268">
          <cell r="E268" t="e">
            <v>#VALUE!</v>
          </cell>
          <cell r="F268" t="e">
            <v>#VALUE!</v>
          </cell>
          <cell r="G268" t="e">
            <v>#VALUE!</v>
          </cell>
          <cell r="H268" t="e">
            <v>#VALUE!</v>
          </cell>
          <cell r="I268" t="e">
            <v>#VALUE!</v>
          </cell>
          <cell r="J268" t="e">
            <v>#VALUE!</v>
          </cell>
          <cell r="K268" t="e">
            <v>#VALUE!</v>
          </cell>
          <cell r="L268" t="e">
            <v>#VALUE!</v>
          </cell>
          <cell r="M268" t="e">
            <v>#VALUE!</v>
          </cell>
          <cell r="N268" t="e">
            <v>#VALUE!</v>
          </cell>
          <cell r="O268" t="e">
            <v>#VALUE!</v>
          </cell>
          <cell r="P268" t="e">
            <v>#VALUE!</v>
          </cell>
          <cell r="Q268" t="e">
            <v>#VALUE!</v>
          </cell>
          <cell r="R268" t="e">
            <v>#VALUE!</v>
          </cell>
          <cell r="S268" t="e">
            <v>#VALUE!</v>
          </cell>
          <cell r="T268" t="e">
            <v>#VALUE!</v>
          </cell>
          <cell r="U268" t="e">
            <v>#VALUE!</v>
          </cell>
          <cell r="V268" t="e">
            <v>#VALUE!</v>
          </cell>
          <cell r="W268" t="e">
            <v>#VALUE!</v>
          </cell>
          <cell r="X268" t="e">
            <v>#VALUE!</v>
          </cell>
          <cell r="Y268" t="e">
            <v>#VALUE!</v>
          </cell>
          <cell r="Z268" t="e">
            <v>#VALUE!</v>
          </cell>
          <cell r="AA268" t="e">
            <v>#VALUE!</v>
          </cell>
          <cell r="AB268" t="e">
            <v>#VALUE!</v>
          </cell>
          <cell r="AC268" t="e">
            <v>#VALUE!</v>
          </cell>
          <cell r="AD268" t="e">
            <v>#VALUE!</v>
          </cell>
          <cell r="AE268" t="e">
            <v>#VALUE!</v>
          </cell>
          <cell r="AF268" t="e">
            <v>#VALUE!</v>
          </cell>
          <cell r="AG268" t="e">
            <v>#VALUE!</v>
          </cell>
          <cell r="AH268" t="e">
            <v>#VALUE!</v>
          </cell>
          <cell r="AI268" t="e">
            <v>#VALUE!</v>
          </cell>
          <cell r="AJ268" t="e">
            <v>#VALUE!</v>
          </cell>
          <cell r="AK268" t="e">
            <v>#VALUE!</v>
          </cell>
        </row>
        <row r="269">
          <cell r="E269" t="e">
            <v>#VALUE!</v>
          </cell>
          <cell r="F269" t="e">
            <v>#VALUE!</v>
          </cell>
          <cell r="G269" t="e">
            <v>#VALUE!</v>
          </cell>
          <cell r="H269" t="e">
            <v>#VALUE!</v>
          </cell>
          <cell r="I269" t="e">
            <v>#VALUE!</v>
          </cell>
          <cell r="J269" t="e">
            <v>#VALUE!</v>
          </cell>
          <cell r="K269" t="e">
            <v>#VALUE!</v>
          </cell>
          <cell r="L269" t="e">
            <v>#VALUE!</v>
          </cell>
          <cell r="M269" t="e">
            <v>#VALUE!</v>
          </cell>
          <cell r="N269" t="e">
            <v>#VALUE!</v>
          </cell>
          <cell r="O269" t="e">
            <v>#VALUE!</v>
          </cell>
          <cell r="P269" t="e">
            <v>#VALUE!</v>
          </cell>
          <cell r="Q269" t="e">
            <v>#VALUE!</v>
          </cell>
          <cell r="R269" t="e">
            <v>#VALUE!</v>
          </cell>
          <cell r="S269" t="e">
            <v>#VALUE!</v>
          </cell>
          <cell r="T269" t="e">
            <v>#VALUE!</v>
          </cell>
          <cell r="U269" t="e">
            <v>#VALUE!</v>
          </cell>
          <cell r="V269" t="e">
            <v>#VALUE!</v>
          </cell>
          <cell r="W269" t="e">
            <v>#VALUE!</v>
          </cell>
          <cell r="X269" t="e">
            <v>#VALUE!</v>
          </cell>
          <cell r="Y269" t="e">
            <v>#VALUE!</v>
          </cell>
          <cell r="Z269" t="e">
            <v>#VALUE!</v>
          </cell>
          <cell r="AA269" t="e">
            <v>#VALUE!</v>
          </cell>
          <cell r="AB269" t="e">
            <v>#VALUE!</v>
          </cell>
          <cell r="AC269" t="e">
            <v>#VALUE!</v>
          </cell>
          <cell r="AD269" t="e">
            <v>#VALUE!</v>
          </cell>
          <cell r="AE269" t="e">
            <v>#VALUE!</v>
          </cell>
          <cell r="AF269" t="e">
            <v>#VALUE!</v>
          </cell>
          <cell r="AG269" t="e">
            <v>#VALUE!</v>
          </cell>
          <cell r="AH269" t="e">
            <v>#VALUE!</v>
          </cell>
          <cell r="AI269" t="e">
            <v>#VALUE!</v>
          </cell>
          <cell r="AJ269" t="e">
            <v>#VALUE!</v>
          </cell>
          <cell r="AK269" t="e">
            <v>#VALUE!</v>
          </cell>
        </row>
        <row r="270">
          <cell r="E270" t="e">
            <v>#VALUE!</v>
          </cell>
          <cell r="F270" t="e">
            <v>#VALUE!</v>
          </cell>
          <cell r="G270" t="e">
            <v>#VALUE!</v>
          </cell>
          <cell r="H270" t="e">
            <v>#VALUE!</v>
          </cell>
          <cell r="I270" t="e">
            <v>#VALUE!</v>
          </cell>
          <cell r="J270" t="e">
            <v>#VALUE!</v>
          </cell>
          <cell r="K270" t="e">
            <v>#VALUE!</v>
          </cell>
          <cell r="L270" t="e">
            <v>#VALUE!</v>
          </cell>
          <cell r="M270" t="e">
            <v>#VALUE!</v>
          </cell>
          <cell r="N270" t="e">
            <v>#VALUE!</v>
          </cell>
          <cell r="O270" t="e">
            <v>#VALUE!</v>
          </cell>
          <cell r="P270" t="e">
            <v>#VALUE!</v>
          </cell>
          <cell r="Q270" t="e">
            <v>#VALUE!</v>
          </cell>
          <cell r="R270" t="e">
            <v>#VALUE!</v>
          </cell>
          <cell r="S270" t="e">
            <v>#VALUE!</v>
          </cell>
          <cell r="T270" t="e">
            <v>#VALUE!</v>
          </cell>
          <cell r="U270" t="e">
            <v>#VALUE!</v>
          </cell>
          <cell r="V270" t="e">
            <v>#VALUE!</v>
          </cell>
          <cell r="W270" t="e">
            <v>#VALUE!</v>
          </cell>
          <cell r="X270" t="e">
            <v>#VALUE!</v>
          </cell>
          <cell r="Y270" t="e">
            <v>#VALUE!</v>
          </cell>
          <cell r="Z270" t="e">
            <v>#VALUE!</v>
          </cell>
          <cell r="AA270" t="e">
            <v>#VALUE!</v>
          </cell>
          <cell r="AB270" t="e">
            <v>#VALUE!</v>
          </cell>
          <cell r="AC270" t="e">
            <v>#VALUE!</v>
          </cell>
          <cell r="AD270" t="e">
            <v>#VALUE!</v>
          </cell>
          <cell r="AE270" t="e">
            <v>#VALUE!</v>
          </cell>
          <cell r="AF270" t="e">
            <v>#VALUE!</v>
          </cell>
          <cell r="AG270" t="e">
            <v>#VALUE!</v>
          </cell>
          <cell r="AH270" t="e">
            <v>#VALUE!</v>
          </cell>
          <cell r="AI270" t="e">
            <v>#VALUE!</v>
          </cell>
          <cell r="AJ270" t="e">
            <v>#VALUE!</v>
          </cell>
          <cell r="AK270" t="e">
            <v>#VALUE!</v>
          </cell>
        </row>
        <row r="271">
          <cell r="E271" t="e">
            <v>#VALUE!</v>
          </cell>
          <cell r="F271" t="e">
            <v>#VALUE!</v>
          </cell>
          <cell r="G271" t="e">
            <v>#VALUE!</v>
          </cell>
          <cell r="H271" t="e">
            <v>#VALUE!</v>
          </cell>
          <cell r="I271" t="e">
            <v>#VALUE!</v>
          </cell>
          <cell r="J271" t="e">
            <v>#VALUE!</v>
          </cell>
          <cell r="K271" t="e">
            <v>#VALUE!</v>
          </cell>
          <cell r="L271" t="e">
            <v>#VALUE!</v>
          </cell>
          <cell r="M271" t="e">
            <v>#VALUE!</v>
          </cell>
          <cell r="N271" t="e">
            <v>#VALUE!</v>
          </cell>
          <cell r="O271" t="e">
            <v>#VALUE!</v>
          </cell>
          <cell r="P271" t="e">
            <v>#VALUE!</v>
          </cell>
          <cell r="Q271" t="e">
            <v>#VALUE!</v>
          </cell>
          <cell r="R271" t="e">
            <v>#VALUE!</v>
          </cell>
          <cell r="S271" t="e">
            <v>#VALUE!</v>
          </cell>
          <cell r="T271" t="e">
            <v>#VALUE!</v>
          </cell>
          <cell r="U271" t="e">
            <v>#VALUE!</v>
          </cell>
          <cell r="V271" t="e">
            <v>#VALUE!</v>
          </cell>
          <cell r="W271" t="e">
            <v>#VALUE!</v>
          </cell>
          <cell r="X271" t="e">
            <v>#VALUE!</v>
          </cell>
          <cell r="Y271" t="e">
            <v>#VALUE!</v>
          </cell>
          <cell r="Z271" t="e">
            <v>#VALUE!</v>
          </cell>
          <cell r="AA271" t="e">
            <v>#VALUE!</v>
          </cell>
          <cell r="AB271" t="e">
            <v>#VALUE!</v>
          </cell>
          <cell r="AC271" t="e">
            <v>#VALUE!</v>
          </cell>
          <cell r="AD271" t="e">
            <v>#VALUE!</v>
          </cell>
          <cell r="AE271" t="e">
            <v>#VALUE!</v>
          </cell>
          <cell r="AF271" t="e">
            <v>#VALUE!</v>
          </cell>
          <cell r="AG271" t="e">
            <v>#VALUE!</v>
          </cell>
          <cell r="AH271" t="e">
            <v>#VALUE!</v>
          </cell>
          <cell r="AI271" t="e">
            <v>#VALUE!</v>
          </cell>
          <cell r="AJ271" t="e">
            <v>#VALUE!</v>
          </cell>
          <cell r="AK271" t="e">
            <v>#VALUE!</v>
          </cell>
        </row>
        <row r="272">
          <cell r="E272" t="e">
            <v>#VALUE!</v>
          </cell>
          <cell r="F272" t="e">
            <v>#VALUE!</v>
          </cell>
          <cell r="G272" t="e">
            <v>#VALUE!</v>
          </cell>
          <cell r="H272" t="e">
            <v>#VALUE!</v>
          </cell>
          <cell r="I272" t="e">
            <v>#VALUE!</v>
          </cell>
          <cell r="J272" t="e">
            <v>#VALUE!</v>
          </cell>
          <cell r="K272" t="e">
            <v>#VALUE!</v>
          </cell>
          <cell r="L272" t="e">
            <v>#VALUE!</v>
          </cell>
          <cell r="M272" t="e">
            <v>#VALUE!</v>
          </cell>
          <cell r="N272" t="e">
            <v>#VALUE!</v>
          </cell>
          <cell r="O272" t="e">
            <v>#VALUE!</v>
          </cell>
          <cell r="P272" t="e">
            <v>#VALUE!</v>
          </cell>
          <cell r="Q272" t="e">
            <v>#VALUE!</v>
          </cell>
          <cell r="R272" t="e">
            <v>#VALUE!</v>
          </cell>
          <cell r="S272" t="e">
            <v>#VALUE!</v>
          </cell>
          <cell r="T272" t="e">
            <v>#VALUE!</v>
          </cell>
          <cell r="U272" t="e">
            <v>#VALUE!</v>
          </cell>
          <cell r="V272" t="e">
            <v>#VALUE!</v>
          </cell>
          <cell r="W272" t="e">
            <v>#VALUE!</v>
          </cell>
          <cell r="X272" t="e">
            <v>#VALUE!</v>
          </cell>
          <cell r="Y272" t="e">
            <v>#VALUE!</v>
          </cell>
          <cell r="Z272" t="e">
            <v>#VALUE!</v>
          </cell>
          <cell r="AA272" t="e">
            <v>#VALUE!</v>
          </cell>
          <cell r="AB272" t="e">
            <v>#VALUE!</v>
          </cell>
          <cell r="AC272" t="e">
            <v>#VALUE!</v>
          </cell>
          <cell r="AD272" t="e">
            <v>#VALUE!</v>
          </cell>
          <cell r="AE272" t="e">
            <v>#VALUE!</v>
          </cell>
          <cell r="AF272" t="e">
            <v>#VALUE!</v>
          </cell>
          <cell r="AG272" t="e">
            <v>#VALUE!</v>
          </cell>
          <cell r="AH272" t="e">
            <v>#VALUE!</v>
          </cell>
          <cell r="AI272" t="e">
            <v>#VALUE!</v>
          </cell>
          <cell r="AJ272" t="e">
            <v>#VALUE!</v>
          </cell>
          <cell r="AK272" t="e">
            <v>#VALUE!</v>
          </cell>
        </row>
        <row r="273">
          <cell r="E273" t="e">
            <v>#VALUE!</v>
          </cell>
          <cell r="F273" t="e">
            <v>#VALUE!</v>
          </cell>
          <cell r="G273" t="e">
            <v>#VALUE!</v>
          </cell>
          <cell r="H273" t="e">
            <v>#VALUE!</v>
          </cell>
          <cell r="I273" t="e">
            <v>#VALUE!</v>
          </cell>
          <cell r="J273" t="e">
            <v>#VALUE!</v>
          </cell>
          <cell r="K273" t="e">
            <v>#VALUE!</v>
          </cell>
          <cell r="L273" t="e">
            <v>#VALUE!</v>
          </cell>
          <cell r="M273" t="e">
            <v>#VALUE!</v>
          </cell>
          <cell r="N273" t="e">
            <v>#VALUE!</v>
          </cell>
          <cell r="O273" t="e">
            <v>#VALUE!</v>
          </cell>
          <cell r="P273" t="e">
            <v>#VALUE!</v>
          </cell>
          <cell r="Q273" t="e">
            <v>#VALUE!</v>
          </cell>
          <cell r="R273" t="e">
            <v>#VALUE!</v>
          </cell>
          <cell r="S273" t="e">
            <v>#VALUE!</v>
          </cell>
          <cell r="T273" t="e">
            <v>#VALUE!</v>
          </cell>
          <cell r="U273" t="e">
            <v>#VALUE!</v>
          </cell>
          <cell r="V273" t="e">
            <v>#VALUE!</v>
          </cell>
          <cell r="W273" t="e">
            <v>#VALUE!</v>
          </cell>
          <cell r="X273" t="e">
            <v>#VALUE!</v>
          </cell>
          <cell r="Y273" t="e">
            <v>#VALUE!</v>
          </cell>
          <cell r="Z273" t="e">
            <v>#VALUE!</v>
          </cell>
          <cell r="AA273" t="e">
            <v>#VALUE!</v>
          </cell>
          <cell r="AB273" t="e">
            <v>#VALUE!</v>
          </cell>
          <cell r="AC273" t="e">
            <v>#VALUE!</v>
          </cell>
          <cell r="AD273" t="e">
            <v>#VALUE!</v>
          </cell>
          <cell r="AE273" t="e">
            <v>#VALUE!</v>
          </cell>
          <cell r="AF273" t="e">
            <v>#VALUE!</v>
          </cell>
          <cell r="AG273" t="e">
            <v>#VALUE!</v>
          </cell>
          <cell r="AH273" t="e">
            <v>#VALUE!</v>
          </cell>
          <cell r="AI273" t="e">
            <v>#VALUE!</v>
          </cell>
          <cell r="AJ273" t="e">
            <v>#VALUE!</v>
          </cell>
          <cell r="AK273" t="e">
            <v>#VALUE!</v>
          </cell>
        </row>
        <row r="274">
          <cell r="E274" t="e">
            <v>#VALUE!</v>
          </cell>
          <cell r="F274" t="e">
            <v>#VALUE!</v>
          </cell>
          <cell r="G274" t="e">
            <v>#VALUE!</v>
          </cell>
          <cell r="H274" t="e">
            <v>#VALUE!</v>
          </cell>
          <cell r="I274" t="e">
            <v>#VALUE!</v>
          </cell>
          <cell r="J274" t="e">
            <v>#VALUE!</v>
          </cell>
          <cell r="K274" t="e">
            <v>#VALUE!</v>
          </cell>
          <cell r="L274" t="e">
            <v>#VALUE!</v>
          </cell>
          <cell r="M274" t="e">
            <v>#VALUE!</v>
          </cell>
          <cell r="N274" t="e">
            <v>#VALUE!</v>
          </cell>
          <cell r="O274" t="e">
            <v>#VALUE!</v>
          </cell>
          <cell r="P274" t="e">
            <v>#VALUE!</v>
          </cell>
          <cell r="Q274" t="e">
            <v>#VALUE!</v>
          </cell>
          <cell r="R274" t="e">
            <v>#VALUE!</v>
          </cell>
          <cell r="S274" t="e">
            <v>#VALUE!</v>
          </cell>
          <cell r="T274" t="e">
            <v>#VALUE!</v>
          </cell>
          <cell r="U274" t="e">
            <v>#VALUE!</v>
          </cell>
          <cell r="V274" t="e">
            <v>#VALUE!</v>
          </cell>
          <cell r="W274" t="e">
            <v>#VALUE!</v>
          </cell>
          <cell r="X274" t="e">
            <v>#VALUE!</v>
          </cell>
          <cell r="Y274" t="e">
            <v>#VALUE!</v>
          </cell>
          <cell r="Z274" t="e">
            <v>#VALUE!</v>
          </cell>
          <cell r="AA274" t="e">
            <v>#VALUE!</v>
          </cell>
          <cell r="AB274" t="e">
            <v>#VALUE!</v>
          </cell>
          <cell r="AC274" t="e">
            <v>#VALUE!</v>
          </cell>
          <cell r="AD274" t="e">
            <v>#VALUE!</v>
          </cell>
          <cell r="AE274" t="e">
            <v>#VALUE!</v>
          </cell>
          <cell r="AF274" t="e">
            <v>#VALUE!</v>
          </cell>
          <cell r="AG274" t="e">
            <v>#VALUE!</v>
          </cell>
          <cell r="AH274" t="e">
            <v>#VALUE!</v>
          </cell>
          <cell r="AI274" t="e">
            <v>#VALUE!</v>
          </cell>
          <cell r="AJ274" t="e">
            <v>#VALUE!</v>
          </cell>
          <cell r="AK274" t="e">
            <v>#VALUE!</v>
          </cell>
        </row>
        <row r="275">
          <cell r="E275" t="e">
            <v>#VALUE!</v>
          </cell>
          <cell r="F275" t="e">
            <v>#VALUE!</v>
          </cell>
          <cell r="G275" t="e">
            <v>#VALUE!</v>
          </cell>
          <cell r="H275" t="e">
            <v>#VALUE!</v>
          </cell>
          <cell r="I275" t="e">
            <v>#VALUE!</v>
          </cell>
          <cell r="J275" t="e">
            <v>#VALUE!</v>
          </cell>
          <cell r="K275" t="e">
            <v>#VALUE!</v>
          </cell>
          <cell r="L275" t="e">
            <v>#VALUE!</v>
          </cell>
          <cell r="M275" t="e">
            <v>#VALUE!</v>
          </cell>
          <cell r="N275" t="e">
            <v>#VALUE!</v>
          </cell>
          <cell r="O275" t="e">
            <v>#VALUE!</v>
          </cell>
          <cell r="P275" t="e">
            <v>#VALUE!</v>
          </cell>
          <cell r="Q275" t="e">
            <v>#VALUE!</v>
          </cell>
          <cell r="R275" t="e">
            <v>#VALUE!</v>
          </cell>
          <cell r="S275" t="e">
            <v>#VALUE!</v>
          </cell>
          <cell r="T275" t="e">
            <v>#VALUE!</v>
          </cell>
          <cell r="U275" t="e">
            <v>#VALUE!</v>
          </cell>
          <cell r="V275" t="e">
            <v>#VALUE!</v>
          </cell>
          <cell r="W275" t="e">
            <v>#VALUE!</v>
          </cell>
          <cell r="X275" t="e">
            <v>#VALUE!</v>
          </cell>
          <cell r="Y275" t="e">
            <v>#VALUE!</v>
          </cell>
          <cell r="Z275" t="e">
            <v>#VALUE!</v>
          </cell>
          <cell r="AA275" t="e">
            <v>#VALUE!</v>
          </cell>
          <cell r="AB275" t="e">
            <v>#VALUE!</v>
          </cell>
          <cell r="AC275" t="e">
            <v>#VALUE!</v>
          </cell>
          <cell r="AD275" t="e">
            <v>#VALUE!</v>
          </cell>
          <cell r="AE275" t="e">
            <v>#VALUE!</v>
          </cell>
          <cell r="AF275" t="e">
            <v>#VALUE!</v>
          </cell>
          <cell r="AG275" t="e">
            <v>#VALUE!</v>
          </cell>
          <cell r="AH275" t="e">
            <v>#VALUE!</v>
          </cell>
          <cell r="AI275" t="e">
            <v>#VALUE!</v>
          </cell>
          <cell r="AJ275" t="e">
            <v>#VALUE!</v>
          </cell>
          <cell r="AK275" t="e">
            <v>#VALUE!</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s Log"/>
      <sheetName val="Fixed Data"/>
      <sheetName val="Check&amp;Bal report"/>
      <sheetName val="Contents"/>
      <sheetName val="1.1 Summary"/>
      <sheetName val=" 1.2 Rec to Reg Accts"/>
      <sheetName val="1.3 Net Debt "/>
      <sheetName val="1.4 Tax comp"/>
      <sheetName val="1.5 Capital allowances"/>
      <sheetName val="1.6 Fixed asset disposals"/>
      <sheetName val="1.7 RAV"/>
      <sheetName val="2.1 Op Cost Matrix"/>
      <sheetName val="2.2 Maintenance"/>
      <sheetName val="2.3  Related Party"/>
      <sheetName val=" 2.4 Exc &amp; Demin "/>
      <sheetName val="2.5a YOY movements"/>
      <sheetName val="2.5b YOY movements "/>
      <sheetName val=" 2.6 Cost mapping"/>
      <sheetName val=" 2.7 Labour Costs &amp; FTEs"/>
      <sheetName val="2.8 Apprentices &amp; Training"/>
      <sheetName val="2.9 Pension data"/>
      <sheetName val="2.10 Provisions"/>
      <sheetName val=" 2.11 Accruals"/>
      <sheetName val=" 2.12 Shrinkage"/>
      <sheetName val="2.13 TMA &amp; NRSWA Costs"/>
      <sheetName val="3.1 Capex Summary"/>
      <sheetName val="3.2 LTS"/>
      <sheetName val="3.3 Mains"/>
      <sheetName val="3.4 Governors"/>
      <sheetName val="3.5 Connections"/>
      <sheetName val="3.6 Other Capex"/>
      <sheetName val="3.7 Breakdown of Cap. OHs"/>
      <sheetName val="3.8 Cap Expenditure Analysis"/>
      <sheetName val="3.9 Repex Summary"/>
      <sheetName val="3.9a Repex to RAV"/>
      <sheetName val="3.10 Repex Mains "/>
      <sheetName val="3.11 Repex Services "/>
      <sheetName val="3.11a Expenditure analysis "/>
      <sheetName val="3.12 LTS Asset Data"/>
      <sheetName val="3.13 Capacity&amp;Storage"/>
      <sheetName val="3.14 Mains&amp;Governors "/>
      <sheetName val="3.15 Additional Data"/>
      <sheetName val="3.16 Capacity &amp; Demand Dat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8">
          <cell r="N8" t="str">
            <v>Mains</v>
          </cell>
          <cell r="O8" t="str">
            <v>Services</v>
          </cell>
          <cell r="P8" t="str">
            <v>Other</v>
          </cell>
          <cell r="Q8" t="str">
            <v>Total</v>
          </cell>
        </row>
        <row r="9">
          <cell r="M9">
            <v>1</v>
          </cell>
          <cell r="N9">
            <v>70</v>
          </cell>
          <cell r="O9">
            <v>30.3</v>
          </cell>
          <cell r="P9">
            <v>1.8599999999999999</v>
          </cell>
          <cell r="Q9">
            <v>102.16</v>
          </cell>
        </row>
        <row r="10">
          <cell r="M10">
            <v>2</v>
          </cell>
          <cell r="N10">
            <v>64.2</v>
          </cell>
          <cell r="O10">
            <v>19.28</v>
          </cell>
          <cell r="P10">
            <v>5.5</v>
          </cell>
          <cell r="Q10">
            <v>88.98</v>
          </cell>
        </row>
        <row r="11">
          <cell r="M11">
            <v>3</v>
          </cell>
          <cell r="N11">
            <v>68.319999999999993</v>
          </cell>
          <cell r="O11">
            <v>24.52</v>
          </cell>
          <cell r="P11">
            <v>1.46</v>
          </cell>
          <cell r="Q11">
            <v>94.299999999999983</v>
          </cell>
        </row>
        <row r="12">
          <cell r="M12">
            <v>4</v>
          </cell>
          <cell r="N12">
            <v>51.9</v>
          </cell>
          <cell r="O12">
            <v>18.68</v>
          </cell>
          <cell r="P12">
            <v>1.04</v>
          </cell>
          <cell r="Q12">
            <v>71.62</v>
          </cell>
        </row>
        <row r="13">
          <cell r="M13">
            <v>5</v>
          </cell>
          <cell r="N13">
            <v>48.18</v>
          </cell>
          <cell r="O13">
            <v>24.34</v>
          </cell>
          <cell r="P13">
            <v>27.76</v>
          </cell>
          <cell r="Q13">
            <v>100.28</v>
          </cell>
        </row>
        <row r="14">
          <cell r="M14">
            <v>6</v>
          </cell>
          <cell r="N14">
            <v>33.5</v>
          </cell>
          <cell r="O14">
            <v>16.239999999999998</v>
          </cell>
          <cell r="P14">
            <v>0.74</v>
          </cell>
          <cell r="Q14">
            <v>50.48</v>
          </cell>
        </row>
        <row r="15">
          <cell r="M15">
            <v>7</v>
          </cell>
          <cell r="N15">
            <v>85.6</v>
          </cell>
          <cell r="O15">
            <v>47.9</v>
          </cell>
          <cell r="P15">
            <v>18.899999999999999</v>
          </cell>
          <cell r="Q15">
            <v>152.4</v>
          </cell>
        </row>
        <row r="16">
          <cell r="M16">
            <v>8</v>
          </cell>
          <cell r="N16">
            <v>37.5</v>
          </cell>
          <cell r="O16">
            <v>23.2</v>
          </cell>
          <cell r="P16">
            <v>15.1</v>
          </cell>
          <cell r="Q16">
            <v>75.8</v>
          </cell>
        </row>
      </sheetData>
      <sheetData sheetId="36"/>
      <sheetData sheetId="37"/>
      <sheetData sheetId="38"/>
      <sheetData sheetId="39"/>
      <sheetData sheetId="40"/>
      <sheetData sheetId="41"/>
      <sheetData sheetId="42"/>
      <sheetData sheetId="4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Universal data"/>
      <sheetName val="4.2  Activity indicators"/>
      <sheetName val="4.3_System_perf_NG"/>
      <sheetName val="4.8_Boundary_transf_capab"/>
      <sheetName val="4.9_Demand_&amp;_Supply_at_sub"/>
      <sheetName val="4.11 Asset description NGET"/>
      <sheetName val="4.12 Asset age 2012"/>
      <sheetName val="4.15 Asset adds &amp; disps"/>
      <sheetName val="4.16 Asset lives"/>
      <sheetName val="4.18 Capex summary e"/>
      <sheetName val="4.19 Scheme Listing LR"/>
      <sheetName val="4.20 Scheme Listing NLR"/>
      <sheetName val="4.21 Quasi capex "/>
      <sheetName val="4.22 Other Capex costs"/>
      <sheetName val="4.23 TIRG"/>
      <sheetName val="4.24 Revenue Driver info"/>
      <sheetName val="4.25 CEI"/>
      <sheetName val="4.27.3_Unit_costs"/>
      <sheetName val="4.28A_Asset_health_&amp;_crit"/>
      <sheetName val="4.28B_Asset_health_&amp;_cr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Summary Data"/>
      <sheetName val="1.3 Acc._Costs NG"/>
      <sheetName val="1.3a Acc._Costs"/>
      <sheetName val="1.3b Acc._Costs_Cap"/>
      <sheetName val="1.4 Provisions"/>
      <sheetName val="1.7 Analysis-Other Costs"/>
      <sheetName val="1.7a Analysis-Other Costs"/>
      <sheetName val="1.8 Irregular Items"/>
      <sheetName val="1.8a Irregular Items"/>
      <sheetName val="2.1 Eng Opex Actuals"/>
      <sheetName val="2.2 Non Op Capex"/>
      <sheetName val="2.3 Other Trans CC"/>
      <sheetName val="2.4 Exc &amp; Demin"/>
      <sheetName val="2.5 Corporate Costs"/>
      <sheetName val="2.6 IT"/>
      <sheetName val="2.7 Insurance"/>
      <sheetName val="2.8 Property"/>
      <sheetName val="2.9.1 UK Bus Serv (1.3a)"/>
      <sheetName val="2.9.2 UK Bus Serv (Alloc) (1.3a"/>
      <sheetName val="2.9.1 UK Bus Serv (1.3)"/>
      <sheetName val="2.9.2 UK Bus Serv (Alloc) (1.3)"/>
      <sheetName val="2.10 Related Party"/>
      <sheetName val="2.12 SO Capex"/>
      <sheetName val="2.13 Network Ops"/>
      <sheetName val="2.14 Year on Year Movt"/>
      <sheetName val="2.15 Staff Numbers"/>
      <sheetName val="2.17 Resilience Table"/>
      <sheetName val="5.1 System characs"/>
      <sheetName val="5.2 Activity indicators"/>
      <sheetName val="5.3 Utilisation &amp; performan"/>
      <sheetName val="5.5 Compressor utilisation"/>
      <sheetName val="5.6 Environmental"/>
      <sheetName val="5.8 Capex summary"/>
      <sheetName val="5.9 Asset data"/>
      <sheetName val="5.10 Project Listing "/>
      <sheetName val="5.11 Forecast Scenarios"/>
      <sheetName val="5.13 Capex price vol var"/>
      <sheetName val="5.14 Sys incidents &amp; responses"/>
      <sheetName val="5.15.1 Cond &amp; Risk-Entry Points"/>
      <sheetName val="5.15.2 Cond &amp; Risk-Exit Points"/>
      <sheetName val="5.15.3 Cond &amp; Risk-Comps"/>
      <sheetName val="5.15.4 Cond &amp; Risk-Pipelines"/>
      <sheetName val="5.15.5 Cond &amp; Risk-Multijunctin"/>
    </sheetNames>
    <sheetDataSet>
      <sheetData sheetId="0"/>
      <sheetData sheetId="1"/>
      <sheetData sheetId="2" refreshError="1">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
      <sheetName val="3.01_Other_PC_data"/>
      <sheetName val="3.02_Pension DB costs"/>
      <sheetName val="3.1.2 Pension_summary"/>
      <sheetName val="3.1.4 Pension_DC_scheme"/>
      <sheetName val="3.1.5 PPF_levy"/>
      <sheetName val="3.1.6 Pension_admin"/>
      <sheetName val="3.3 Tax"/>
      <sheetName val="3.5.1 P&amp;L"/>
      <sheetName val="3.5.2 Bal_Sht"/>
      <sheetName val="3.5.3 Cashflow"/>
      <sheetName val="3.7 Tax allocations "/>
      <sheetName val="4.1  System Info"/>
      <sheetName val="4.2  Activity indicators"/>
      <sheetName val="4.3_System_perf_SHETL_SPT"/>
      <sheetName val="4.4  Defects SHETL"/>
      <sheetName val="4.5  Faults"/>
      <sheetName val="4.6  Failures SHETL"/>
      <sheetName val="4.7B Condition Assessment SHETL"/>
      <sheetName val="4.8_Boundary_transf_capab"/>
      <sheetName val="4.9_Demand_&amp;_Supply_at_sub"/>
      <sheetName val="4.10 Reactive compensation"/>
      <sheetName val="4.11 Asset description SHE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ment"/>
      <sheetName val="4.27.1 Capex Price Vol Var"/>
      <sheetName val="4.27.2 Capex Price Vol Var"/>
      <sheetName val="4.28A_Asset_health_&amp;_crit"/>
      <sheetName val="4.28B_Asset_health_&amp;_crit"/>
      <sheetName val="4.29A_Criticality_subs_NG_SHETL"/>
      <sheetName val="4.29B_Criticality_ccts_NG_SHETL"/>
      <sheetName val="4.30 TPCR Forecast"/>
      <sheetName val="4.31 E3 Grid"/>
      <sheetName val="Input"/>
    </sheetNames>
    <sheetDataSet>
      <sheetData sheetId="0" refreshError="1"/>
      <sheetData sheetId="1" refreshError="1"/>
      <sheetData sheetId="2" refreshError="1">
        <row r="22">
          <cell r="C22" t="str">
            <v>2010/11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Version History"/>
      <sheetName val="Employee Costs"/>
      <sheetName val="Other Costs"/>
      <sheetName val="Model Input"/>
      <sheetName val="Input Subjective"/>
      <sheetName val="Retrieved Subjective"/>
      <sheetName val="Impact"/>
      <sheetName val="Rates"/>
      <sheetName val="EssRates"/>
      <sheetName val="Rates Check"/>
      <sheetName val="Rates Descriptions"/>
      <sheetName val="Check Loc"/>
      <sheetName val="EssActuals"/>
      <sheetName val="Range Names"/>
      <sheetName val="CentreV16.0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Actual</v>
          </cell>
          <cell r="C1">
            <v>0</v>
          </cell>
          <cell r="D1" t="str">
            <v>P1 2004/05</v>
          </cell>
        </row>
        <row r="3">
          <cell r="A3" t="str">
            <v>A61000001</v>
          </cell>
        </row>
        <row r="4">
          <cell r="A4" t="str">
            <v>A61000052</v>
          </cell>
        </row>
        <row r="5">
          <cell r="A5" t="str">
            <v>EXC_C</v>
          </cell>
        </row>
        <row r="6">
          <cell r="A6" t="str">
            <v>DMIN_C</v>
          </cell>
        </row>
        <row r="7">
          <cell r="A7" t="str">
            <v>A61000981</v>
          </cell>
        </row>
        <row r="8">
          <cell r="A8" t="str">
            <v>A61000020</v>
          </cell>
        </row>
        <row r="9">
          <cell r="A9" t="str">
            <v>A61000022</v>
          </cell>
        </row>
        <row r="10">
          <cell r="A10" t="str">
            <v>A61000002</v>
          </cell>
        </row>
        <row r="11">
          <cell r="A11" t="str">
            <v>A64200981</v>
          </cell>
        </row>
        <row r="12">
          <cell r="A12" t="str">
            <v>A64200002</v>
          </cell>
        </row>
        <row r="13">
          <cell r="A13" t="str">
            <v>A64200001</v>
          </cell>
        </row>
        <row r="14">
          <cell r="A14" t="str">
            <v>A64200011</v>
          </cell>
        </row>
        <row r="15">
          <cell r="A15" t="str">
            <v>A63200001</v>
          </cell>
        </row>
        <row r="16">
          <cell r="A16" t="str">
            <v>A63200051</v>
          </cell>
        </row>
        <row r="17">
          <cell r="A17" t="str">
            <v>A63200981</v>
          </cell>
        </row>
        <row r="18">
          <cell r="A18" t="str">
            <v>A63100001</v>
          </cell>
        </row>
        <row r="19">
          <cell r="A19" t="str">
            <v>A63100981</v>
          </cell>
        </row>
        <row r="20">
          <cell r="A20" t="str">
            <v>OVH_SSAP24</v>
          </cell>
        </row>
        <row r="21">
          <cell r="A21" t="str">
            <v>A63300002</v>
          </cell>
        </row>
        <row r="22">
          <cell r="A22" t="str">
            <v>A63300004</v>
          </cell>
        </row>
        <row r="23">
          <cell r="A23" t="str">
            <v>COMP_CAR</v>
          </cell>
        </row>
        <row r="24">
          <cell r="A24" t="str">
            <v>TRANSPORT</v>
          </cell>
        </row>
        <row r="25">
          <cell r="A25" t="str">
            <v>A63500051</v>
          </cell>
        </row>
        <row r="26">
          <cell r="A26" t="str">
            <v>MILEAGE</v>
          </cell>
        </row>
        <row r="27">
          <cell r="A27" t="str">
            <v>FUEL_VAT</v>
          </cell>
        </row>
        <row r="28">
          <cell r="A28" t="str">
            <v>A63500981</v>
          </cell>
        </row>
        <row r="29">
          <cell r="A29" t="str">
            <v>A63500021</v>
          </cell>
        </row>
        <row r="30">
          <cell r="A30" t="str">
            <v>OVH_AESOP</v>
          </cell>
        </row>
        <row r="31">
          <cell r="A31" t="str">
            <v>A63400002</v>
          </cell>
        </row>
        <row r="32">
          <cell r="A32" t="str">
            <v>OVH_LTIS</v>
          </cell>
        </row>
        <row r="34">
          <cell r="A34" t="str">
            <v>TOOLS_CON</v>
          </cell>
        </row>
        <row r="35">
          <cell r="A35" t="str">
            <v>DIST_GOV</v>
          </cell>
        </row>
        <row r="36">
          <cell r="A36" t="str">
            <v>TOT_LEAD</v>
          </cell>
        </row>
        <row r="37">
          <cell r="A37" t="str">
            <v>AMBERCOST</v>
          </cell>
        </row>
        <row r="38">
          <cell r="A38" t="str">
            <v>TRANSPLANT</v>
          </cell>
        </row>
        <row r="39">
          <cell r="A39" t="str">
            <v>SUPPLIES</v>
          </cell>
        </row>
        <row r="40">
          <cell r="A40" t="str">
            <v>MAT</v>
          </cell>
        </row>
        <row r="41">
          <cell r="A41" t="str">
            <v>INSTRUMENT</v>
          </cell>
        </row>
        <row r="42">
          <cell r="A42" t="str">
            <v>OTH_LEAK</v>
          </cell>
        </row>
        <row r="43">
          <cell r="A43" t="str">
            <v>MAINS_RM</v>
          </cell>
        </row>
        <row r="44">
          <cell r="A44" t="str">
            <v>A61600641</v>
          </cell>
        </row>
        <row r="45">
          <cell r="A45" t="str">
            <v>A61600621</v>
          </cell>
        </row>
        <row r="46">
          <cell r="A46" t="str">
            <v>R0666</v>
          </cell>
        </row>
        <row r="47">
          <cell r="A47" t="str">
            <v>R0502</v>
          </cell>
        </row>
        <row r="48">
          <cell r="A48" t="str">
            <v>PR_STAT_F</v>
          </cell>
        </row>
        <row r="49">
          <cell r="A49" t="str">
            <v>A65400981</v>
          </cell>
        </row>
        <row r="50">
          <cell r="A50" t="str">
            <v>A65400001</v>
          </cell>
        </row>
        <row r="51">
          <cell r="A51" t="str">
            <v>A65400006</v>
          </cell>
        </row>
        <row r="52">
          <cell r="A52" t="str">
            <v>R6520</v>
          </cell>
        </row>
        <row r="53">
          <cell r="A53" t="str">
            <v>TELE_MOB</v>
          </cell>
        </row>
        <row r="54">
          <cell r="A54" t="str">
            <v>TELE_LAND</v>
          </cell>
        </row>
        <row r="55">
          <cell r="A55" t="str">
            <v>A65500021</v>
          </cell>
        </row>
        <row r="56">
          <cell r="A56" t="str">
            <v>A65500011</v>
          </cell>
        </row>
        <row r="57">
          <cell r="A57" t="str">
            <v>A65500003</v>
          </cell>
        </row>
        <row r="58">
          <cell r="A58" t="str">
            <v>A65500022</v>
          </cell>
        </row>
        <row r="59">
          <cell r="A59" t="str">
            <v>TELCOMM</v>
          </cell>
        </row>
        <row r="60">
          <cell r="A60" t="str">
            <v>A65500981</v>
          </cell>
        </row>
        <row r="61">
          <cell r="A61" t="str">
            <v>R0811</v>
          </cell>
        </row>
        <row r="62">
          <cell r="A62" t="str">
            <v>R0813</v>
          </cell>
        </row>
        <row r="63">
          <cell r="A63" t="str">
            <v>R0806</v>
          </cell>
        </row>
        <row r="64">
          <cell r="A64" t="str">
            <v>A65100801</v>
          </cell>
        </row>
        <row r="65">
          <cell r="A65" t="str">
            <v>R0802</v>
          </cell>
        </row>
        <row r="66">
          <cell r="A66" t="str">
            <v>R0803</v>
          </cell>
        </row>
        <row r="67">
          <cell r="A67" t="str">
            <v>R0804</v>
          </cell>
        </row>
        <row r="68">
          <cell r="A68" t="str">
            <v>R0805</v>
          </cell>
        </row>
        <row r="69">
          <cell r="A69" t="str">
            <v>FURN_OTHEQ</v>
          </cell>
        </row>
        <row r="70">
          <cell r="A70" t="str">
            <v>R6530</v>
          </cell>
        </row>
        <row r="71">
          <cell r="A71" t="str">
            <v>INSURANCE</v>
          </cell>
        </row>
        <row r="72">
          <cell r="A72" t="str">
            <v>A67000981</v>
          </cell>
        </row>
        <row r="73">
          <cell r="A73" t="str">
            <v>CONSULTS</v>
          </cell>
        </row>
        <row r="74">
          <cell r="A74" t="str">
            <v>PRE_FORM</v>
          </cell>
        </row>
        <row r="75">
          <cell r="A75" t="str">
            <v>LEGAL_FEES</v>
          </cell>
        </row>
        <row r="76">
          <cell r="A76" t="str">
            <v>PROFEE_LEG</v>
          </cell>
        </row>
        <row r="77">
          <cell r="A77" t="str">
            <v>PROF_FEES</v>
          </cell>
        </row>
        <row r="78">
          <cell r="A78" t="str">
            <v>PGT</v>
          </cell>
        </row>
        <row r="79">
          <cell r="A79" t="str">
            <v>A64400981</v>
          </cell>
        </row>
        <row r="80">
          <cell r="A80" t="str">
            <v>OTH_PROF</v>
          </cell>
        </row>
        <row r="81">
          <cell r="A81" t="str">
            <v>SOFT_LT2</v>
          </cell>
        </row>
        <row r="82">
          <cell r="A82" t="str">
            <v>SOFT_MT2</v>
          </cell>
        </row>
        <row r="83">
          <cell r="A83" t="str">
            <v>IS_SOFTW</v>
          </cell>
        </row>
        <row r="84">
          <cell r="A84" t="str">
            <v>COMP_EQUIP</v>
          </cell>
        </row>
        <row r="85">
          <cell r="A85" t="str">
            <v>IS_HARDW</v>
          </cell>
        </row>
        <row r="86">
          <cell r="A86" t="str">
            <v>IS_RCH</v>
          </cell>
        </row>
        <row r="87">
          <cell r="A87" t="str">
            <v>A65600981</v>
          </cell>
        </row>
        <row r="88">
          <cell r="A88" t="str">
            <v>COMP_BURX</v>
          </cell>
        </row>
        <row r="89">
          <cell r="A89" t="str">
            <v>INC</v>
          </cell>
        </row>
        <row r="90">
          <cell r="A90" t="str">
            <v>TRAIN_DEV</v>
          </cell>
        </row>
        <row r="91">
          <cell r="A91" t="str">
            <v>TRAINING</v>
          </cell>
        </row>
        <row r="92">
          <cell r="A92" t="str">
            <v>TRAIN_JOB</v>
          </cell>
        </row>
        <row r="93">
          <cell r="A93" t="str">
            <v>A69770001</v>
          </cell>
        </row>
        <row r="94">
          <cell r="A94" t="str">
            <v>RELOCATION</v>
          </cell>
        </row>
        <row r="95">
          <cell r="A95" t="str">
            <v>SUNDRY_EXP</v>
          </cell>
        </row>
        <row r="96">
          <cell r="A96" t="str">
            <v>FSTAID_AWD</v>
          </cell>
        </row>
        <row r="97">
          <cell r="A97" t="str">
            <v>LONG_SRVCE</v>
          </cell>
        </row>
        <row r="98">
          <cell r="A98" t="str">
            <v>ADV</v>
          </cell>
        </row>
        <row r="99">
          <cell r="A99" t="str">
            <v>LEARN_DEV</v>
          </cell>
        </row>
        <row r="100">
          <cell r="A100" t="str">
            <v>BAN</v>
          </cell>
        </row>
        <row r="101">
          <cell r="A101" t="str">
            <v>DIS</v>
          </cell>
        </row>
        <row r="102">
          <cell r="A102" t="str">
            <v>EXCH_DIFF</v>
          </cell>
        </row>
        <row r="103">
          <cell r="A103" t="str">
            <v>A69900981</v>
          </cell>
        </row>
        <row r="104">
          <cell r="A104" t="str">
            <v>SOCPOL_BUS</v>
          </cell>
        </row>
        <row r="105">
          <cell r="A105" t="str">
            <v>SOCPOL_OTH</v>
          </cell>
        </row>
        <row r="106">
          <cell r="A106" t="str">
            <v>NDC_RCH</v>
          </cell>
        </row>
        <row r="107">
          <cell r="A107" t="str">
            <v>STK_CONN</v>
          </cell>
        </row>
        <row r="108">
          <cell r="A108" t="str">
            <v>A63600001</v>
          </cell>
        </row>
        <row r="109">
          <cell r="A109" t="str">
            <v>A63600002</v>
          </cell>
        </row>
        <row r="110">
          <cell r="A110" t="str">
            <v>A63600003</v>
          </cell>
        </row>
        <row r="111">
          <cell r="A111" t="str">
            <v>A69740101</v>
          </cell>
        </row>
        <row r="112">
          <cell r="A112" t="str">
            <v>TOT_DEBT</v>
          </cell>
        </row>
        <row r="113">
          <cell r="A113" t="str">
            <v>METER_READ</v>
          </cell>
        </row>
        <row r="114">
          <cell r="A114" t="str">
            <v>GEN_MRC</v>
          </cell>
        </row>
        <row r="115">
          <cell r="A115" t="str">
            <v>GEN_BLC</v>
          </cell>
        </row>
        <row r="116">
          <cell r="A116" t="str">
            <v>GEN_CMP</v>
          </cell>
        </row>
        <row r="117">
          <cell r="A117" t="str">
            <v>ENB</v>
          </cell>
        </row>
        <row r="118">
          <cell r="A118" t="str">
            <v>IBC_RT</v>
          </cell>
        </row>
        <row r="119">
          <cell r="A119" t="str">
            <v>IBC_EP</v>
          </cell>
        </row>
        <row r="120">
          <cell r="A120" t="str">
            <v>IBC_RCH</v>
          </cell>
        </row>
        <row r="121">
          <cell r="A121" t="str">
            <v>SEVERANCE</v>
          </cell>
        </row>
        <row r="122">
          <cell r="A122" t="str">
            <v>A65000002</v>
          </cell>
        </row>
        <row r="123">
          <cell r="A123" t="str">
            <v>OPEX_OBJ</v>
          </cell>
        </row>
        <row r="125">
          <cell r="A125" t="str">
            <v>TO_INC</v>
          </cell>
        </row>
        <row r="126">
          <cell r="A126" t="str">
            <v>TO_EXC_I</v>
          </cell>
        </row>
        <row r="127">
          <cell r="A127" t="str">
            <v>TO_EXC_X</v>
          </cell>
        </row>
        <row r="128">
          <cell r="A128" t="str">
            <v>TO_DMIN_I</v>
          </cell>
        </row>
        <row r="129">
          <cell r="A129" t="str">
            <v>TO_DMIN_X</v>
          </cell>
        </row>
        <row r="130">
          <cell r="A130" t="str">
            <v>TO_NFO</v>
          </cell>
        </row>
        <row r="132">
          <cell r="A132" t="str">
            <v>TO_MET</v>
          </cell>
        </row>
        <row r="133">
          <cell r="A133" t="str">
            <v>A52310005</v>
          </cell>
        </row>
        <row r="134">
          <cell r="A134" t="str">
            <v>TO_MR</v>
          </cell>
        </row>
        <row r="135">
          <cell r="A135" t="str">
            <v>TO_TPT</v>
          </cell>
        </row>
        <row r="136">
          <cell r="A136" t="str">
            <v>A52100301</v>
          </cell>
        </row>
        <row r="137">
          <cell r="A137" t="str">
            <v>A52100302</v>
          </cell>
        </row>
        <row r="138">
          <cell r="A138" t="str">
            <v>A52100102</v>
          </cell>
        </row>
        <row r="139">
          <cell r="A139" t="str">
            <v>A52100100</v>
          </cell>
        </row>
        <row r="140">
          <cell r="A140" t="str">
            <v>A52100201</v>
          </cell>
        </row>
        <row r="141">
          <cell r="A141" t="str">
            <v>A52100300</v>
          </cell>
        </row>
        <row r="142">
          <cell r="A142" t="str">
            <v>A52100103</v>
          </cell>
        </row>
        <row r="143">
          <cell r="A143" t="str">
            <v>A52100105</v>
          </cell>
        </row>
        <row r="144">
          <cell r="A144" t="str">
            <v>A52100503</v>
          </cell>
        </row>
        <row r="145">
          <cell r="A145" t="str">
            <v>TO_FO</v>
          </cell>
        </row>
        <row r="147">
          <cell r="A147" t="str">
            <v>IS_CAP_C</v>
          </cell>
        </row>
        <row r="148">
          <cell r="A148" t="str">
            <v>IS_CAP_I</v>
          </cell>
        </row>
        <row r="149">
          <cell r="A149" t="str">
            <v>VEH_COMM_C</v>
          </cell>
        </row>
        <row r="150">
          <cell r="A150" t="str">
            <v>TELE_C</v>
          </cell>
        </row>
        <row r="151">
          <cell r="A151" t="str">
            <v>TELE_I</v>
          </cell>
        </row>
        <row r="152">
          <cell r="A152" t="str">
            <v>OFF_CAP_C</v>
          </cell>
        </row>
        <row r="153">
          <cell r="A153" t="str">
            <v>OFF_CAP_I</v>
          </cell>
        </row>
        <row r="154">
          <cell r="A154" t="str">
            <v>PM_C</v>
          </cell>
        </row>
        <row r="155">
          <cell r="A155" t="str">
            <v>CAPEX_OBJ</v>
          </cell>
        </row>
        <row r="157">
          <cell r="A157" t="str">
            <v>PL_FA_SAL</v>
          </cell>
        </row>
        <row r="158">
          <cell r="A158" t="str">
            <v>PL_DIS_RVC</v>
          </cell>
        </row>
        <row r="159">
          <cell r="A159" t="str">
            <v>PL_DIS_RVD</v>
          </cell>
        </row>
        <row r="161">
          <cell r="A161" t="str">
            <v>TOT_PIPE</v>
          </cell>
        </row>
        <row r="162">
          <cell r="A162" t="str">
            <v>TOT_DIV</v>
          </cell>
        </row>
        <row r="163">
          <cell r="A163" t="str">
            <v>P0162_I</v>
          </cell>
        </row>
        <row r="164">
          <cell r="A164" t="str">
            <v>P0161_C</v>
          </cell>
        </row>
        <row r="165">
          <cell r="A165" t="str">
            <v>P0161_I</v>
          </cell>
        </row>
        <row r="166">
          <cell r="A166" t="str">
            <v>P0202</v>
          </cell>
        </row>
        <row r="167">
          <cell r="A167" t="str">
            <v>P0201</v>
          </cell>
        </row>
        <row r="168">
          <cell r="A168" t="str">
            <v>P0221_I</v>
          </cell>
        </row>
        <row r="169">
          <cell r="A169" t="str">
            <v>P0221_C</v>
          </cell>
        </row>
        <row r="170">
          <cell r="A170" t="str">
            <v>P0222</v>
          </cell>
        </row>
        <row r="171">
          <cell r="A171" t="str">
            <v>P0969_C</v>
          </cell>
        </row>
        <row r="172">
          <cell r="A172" t="str">
            <v>P0969_I</v>
          </cell>
        </row>
        <row r="173">
          <cell r="A173" t="str">
            <v>REPEX_OBJ</v>
          </cell>
        </row>
      </sheetData>
      <sheetData sheetId="14" refreshError="1">
        <row r="10">
          <cell r="B10" t="str">
            <v>Forecast</v>
          </cell>
        </row>
        <row r="13">
          <cell r="B13">
            <v>0</v>
          </cell>
        </row>
      </sheetData>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Universal data"/>
      <sheetName val="4.2  Activity indicators"/>
      <sheetName val="4.3_System_perf"/>
      <sheetName val="4.8_Boundary_transf_capab"/>
      <sheetName val="4.9_Demand_&amp;_Supply_at_sub"/>
      <sheetName val="4.11 Asset description"/>
      <sheetName val="4.12 Asset age 2012"/>
      <sheetName val="4.15 Asset adds &amp; disps"/>
      <sheetName val="4.16 Asset lives"/>
      <sheetName val="4.18 Capex summary e"/>
      <sheetName val="4.19 Scheme Listing LR"/>
      <sheetName val="4.20 Scheme Listing NLR"/>
      <sheetName val="4.22 Other Capex costs"/>
      <sheetName val="4.23 TIRG"/>
      <sheetName val="4.24 Revenue Driver info"/>
      <sheetName val="4.25 CEI"/>
      <sheetName val="4.27.3_Unit_costs"/>
      <sheetName val="4.28A_Asset_health_&amp;_crit"/>
      <sheetName val="4.28B_Asset_health_&amp;_cr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Costs"/>
      <sheetName val="1.3s Acct C Costs 2011"/>
      <sheetName val="1.3s Acct C Costs 2012"/>
      <sheetName val="1.3s Acct C Costs 2013"/>
      <sheetName val="2.1 Eng Opex Elec 2011 "/>
      <sheetName val="2.1 Eng Opex Elec 2012"/>
      <sheetName val="2.1 Eng Opex Elec 2013"/>
      <sheetName val="2.2 Non Op Capex"/>
      <sheetName val="2.4 Exc &amp; Demin "/>
      <sheetName val="2.5 Corp Costs 2011"/>
      <sheetName val="2.5 Corp Costs 2012"/>
      <sheetName val="2.5 Corp Costs 2013"/>
      <sheetName val="2.6 Resilience Table"/>
      <sheetName val="2.11s Staff Scots 2011"/>
      <sheetName val="2.11s Staff Scots 2012"/>
      <sheetName val="2.11s Staff Scots 2013"/>
      <sheetName val="2.14 Year on Year Movt 2011"/>
      <sheetName val="2.14 Year on Year Movt 2012"/>
      <sheetName val="2.14 Year on Year Movt 2013"/>
      <sheetName val="3.01_Other_PC_data"/>
      <sheetName val="3.02_Pension DB costs"/>
      <sheetName val="3.1.2 Pension_summary"/>
      <sheetName val="3.1.3 Pension_DB_scheme_det"/>
      <sheetName val="3.1.4 Pension_DC_scheme"/>
      <sheetName val="3.1.5 PPF_levy"/>
      <sheetName val="3.1.6 Pension_admin"/>
      <sheetName val="3.3 Tax"/>
      <sheetName val="3.5.1 P&amp;L"/>
      <sheetName val="3.5.2 Bal_Sht"/>
      <sheetName val="3.5.3 Cashflow"/>
      <sheetName val="3.7 Tax allocations "/>
      <sheetName val="4.18 Capex summary"/>
      <sheetName val="Input"/>
      <sheetName val="2010_SHETL_TPCR4_RO_FBPQ_(Opex)"/>
    </sheetNames>
    <sheetDataSet>
      <sheetData sheetId="0" refreshError="1"/>
      <sheetData sheetId="1" refreshError="1"/>
      <sheetData sheetId="2" refreshError="1">
        <row r="29">
          <cell r="C29">
            <v>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F1.0_Other_PC_data"/>
      <sheetName val="F 1.1.1_Pension DB costs"/>
      <sheetName val="F 1.1.2 Pension_DC_scheme"/>
      <sheetName val="F 1.1.3 PPF_levy"/>
      <sheetName val="F1.1.4  Pension_admin"/>
      <sheetName val="F 1.2.1 Tax"/>
      <sheetName val="F 1.2.2 Tax allocations "/>
      <sheetName val="F 1.3.1  Inc_Stat"/>
      <sheetName val="F 1.3.2 Fin_Pos"/>
      <sheetName val="F 1.3.3  C_F"/>
      <sheetName val="1.7 RAV"/>
      <sheetName val="1.8 RAV Additions"/>
      <sheetName val="4.18 Capex Summary"/>
      <sheetName val="Input"/>
    </sheetNames>
    <sheetDataSet>
      <sheetData sheetId="0"/>
      <sheetData sheetId="1"/>
      <sheetData sheetId="2" refreshError="1">
        <row r="8">
          <cell r="C8" t="str">
            <v>Scottish Hydro Electric Transmission Ltd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terface"/>
      <sheetName val="Formula Inputs"/>
      <sheetName val="market debt data"/>
      <sheetName val="Financial reports (Nominal)"/>
      <sheetName val="Financial reports (Nom) EDFE"/>
      <sheetName val="Financial reports (Nom) CNE"/>
      <sheetName val="Financial reports (Nom) EDFL"/>
      <sheetName val="Financial reports (Nom) SPM"/>
      <sheetName val="Financial reports (Nom) CNW"/>
      <sheetName val="Financial reports (Nom) NEDL"/>
      <sheetName val="Financial reports (Nom) ENW"/>
      <sheetName val="Financial reports (Nom) EDFS"/>
      <sheetName val="Financial reports (Nom) SSEH"/>
      <sheetName val="Financial reports (Nom) SPdist"/>
      <sheetName val="Financial reports (Nom) SSES"/>
      <sheetName val="Financial reports (Nom) SWales"/>
      <sheetName val="Financial reports (Nom) SWest"/>
      <sheetName val="Financial reports (Nom) YEDL"/>
      <sheetName val="Financial reports (Real)"/>
      <sheetName val="Financial reports (Real) EDFE"/>
      <sheetName val="Financial reports (Real) CNE"/>
      <sheetName val="Financial reports (Real) EDFL"/>
      <sheetName val="Financial reports (Real) SPM"/>
      <sheetName val="Financial reports (Real) CNW"/>
      <sheetName val="Financial reports (Real) NEDL"/>
      <sheetName val="Financial reports (Real) ENW"/>
      <sheetName val="Financial reports (Real) EDFS"/>
      <sheetName val="Financial reports (Real) SSEH"/>
      <sheetName val="Financial reports (Real) SPdist"/>
      <sheetName val="Financial reports (Real) SSES"/>
      <sheetName val="Financial reports (Real) SWales"/>
      <sheetName val="Financial reports (Real) SWest"/>
      <sheetName val="Financial reports (Real) YEDL"/>
      <sheetName val="Results_SelectedDNO"/>
      <sheetName val="Results_SelectedDNO EDFE"/>
      <sheetName val="Results_SelectedDNO CNE"/>
      <sheetName val="Results_SelectedDNO EDFL"/>
      <sheetName val="Results_SelectedDNO SPM"/>
      <sheetName val="Results_SelectedDNO CNW"/>
      <sheetName val="Results_SelectedDNO NEDL"/>
      <sheetName val="Results_SelectedDNO ENW"/>
      <sheetName val="Results_SelectedDNO EDFS"/>
      <sheetName val="Results_SelectedDNO SSEH"/>
      <sheetName val="Results_SelectedDNO SPdist"/>
      <sheetName val="Results_SelectedDNO SSES"/>
      <sheetName val="Results_SelectedDNO SWales"/>
      <sheetName val="Results_SelectedDNO SWest"/>
      <sheetName val="Results_SelectedDNO YEDL"/>
      <sheetName val="NotesToFinReps"/>
      <sheetName val="NotesToFinReps EDFE"/>
      <sheetName val="NotesToFinReps CNE"/>
      <sheetName val="NotesToFinReps EDFL"/>
      <sheetName val="NotesToFinReps SPM"/>
      <sheetName val="NotesToFinReps CNW"/>
      <sheetName val="NotesToFinReps NEDL"/>
      <sheetName val="NotesToFinReps ENW"/>
      <sheetName val="NotesToFinReps EDFS"/>
      <sheetName val="NotesToFinReps SSEH"/>
      <sheetName val="NotesToFinReps SPdist"/>
      <sheetName val="NotesToFinReps SSES"/>
      <sheetName val="NotesToFinReps SWales"/>
      <sheetName val="NotesToFinReps SWest"/>
      <sheetName val="NotesToFinReps YEDL"/>
      <sheetName val="Selected Inputs"/>
      <sheetName val="Price Control Calcs"/>
      <sheetName val="Price Control Calcs EDFE"/>
      <sheetName val="Price Control Calcs CNE"/>
      <sheetName val="Price Control Calcs EDFL"/>
      <sheetName val="Price Control Calcs SPM"/>
      <sheetName val="Price Control Calcs CNW"/>
      <sheetName val="Price Control Calcs NEDL"/>
      <sheetName val="Price Control Calcs ENW"/>
      <sheetName val="Price Control Calcs EDFS"/>
      <sheetName val="Price Control Calcs SSEH"/>
      <sheetName val="Price Control Calcs SPD"/>
      <sheetName val="Price Control Calcs SSES"/>
      <sheetName val="Price Control Calcs SWales"/>
      <sheetName val="Price Control Calcs SWest"/>
      <sheetName val="Price Control Calcs YEDL"/>
      <sheetName val="Rav roll forward"/>
      <sheetName val="Rav roll forward EDFE"/>
      <sheetName val="Rav roll forward CNE"/>
      <sheetName val="Rav roll forward EDFL"/>
      <sheetName val="Rav roll forward SPM"/>
      <sheetName val="Rav roll forward CNW"/>
      <sheetName val="Rav roll forward NEDL"/>
      <sheetName val="Rav roll forward ENW"/>
      <sheetName val="Rav roll forward EDFS"/>
      <sheetName val="Rav roll forward SSEH"/>
      <sheetName val="Rav roll forward SPdist"/>
      <sheetName val="Rav roll forward SSES"/>
      <sheetName val="Rav roll forward SWales"/>
      <sheetName val="Rav roll forward SWest"/>
      <sheetName val="Rav roll forward YEDL"/>
      <sheetName val="Capex Incentive Scheme"/>
      <sheetName val="Capex Incentive Scheme EDFE"/>
      <sheetName val="Capex Incentive Scheme CNE"/>
      <sheetName val="Capex Incentive Scheme EDFL"/>
      <sheetName val="Capex Incentive Scheme SPM"/>
      <sheetName val="Capex Incentive Scheme CNW"/>
      <sheetName val="Capex Incentive Scheme NEDL"/>
      <sheetName val="Capex Incentive Scheme ENW"/>
      <sheetName val="Capex Incentive Scheme EDFS"/>
      <sheetName val="Capex Incentive Scheme SSEH"/>
      <sheetName val="Capex Incentive Scheme SPdist"/>
      <sheetName val="Capex Incentive Scheme SSES"/>
      <sheetName val="Capex Incentive Scheme SWales"/>
      <sheetName val="Capex Incentive Scheme SWest"/>
      <sheetName val="Capex Incentive Scheme YEDL"/>
      <sheetName val="CNW"/>
      <sheetName val="CNE"/>
      <sheetName val="ENW"/>
      <sheetName val="NEDL"/>
      <sheetName val="YEDL"/>
      <sheetName val="SWest"/>
      <sheetName val="SWales"/>
      <sheetName val="EDFL"/>
      <sheetName val="EDFS"/>
      <sheetName val="EDFE"/>
      <sheetName val="SPD"/>
      <sheetName val="SPM"/>
      <sheetName val="SSEH"/>
      <sheetName val="SSES"/>
      <sheetName val="ChangeHistory"/>
      <sheetName val="Chart var 3yr bridge"/>
      <sheetName val="Chart var 3yr bridge (2)"/>
      <sheetName val="Chart var 3yr bridge (3)"/>
      <sheetName val="Chart var 3yr bridge (4)"/>
      <sheetName val="Chart var 3yr bridge (5)"/>
      <sheetName val="Chart var 3yr bridge (6)"/>
      <sheetName val="var 3yr bridge"/>
      <sheetName val="Chart var 3yr by dno"/>
      <sheetName val="Chart var 3yr by dno (2)"/>
      <sheetName val="Chart var 3yr by dno (3)"/>
      <sheetName val="Chart var 5yr by dno"/>
      <sheetName val="var 3yr bridge by DNO"/>
      <sheetName val="Chart Po for DPCR5"/>
      <sheetName val="Split cost of capital"/>
      <sheetName val="Interest rate tagged to market "/>
      <sheetName val="Finissues"/>
      <sheetName val="check totals"/>
      <sheetName val="cost per customer DPCR4 model"/>
      <sheetName val="Results_AllDNOs"/>
      <sheetName val="3.9a Repex to RAV"/>
    </sheetNames>
    <sheetDataSet>
      <sheetData sheetId="0" refreshError="1">
        <row r="45">
          <cell r="Z45">
            <v>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sheetData sheetId="136" refreshError="1"/>
      <sheetData sheetId="137" refreshError="1"/>
      <sheetData sheetId="138" refreshError="1"/>
      <sheetData sheetId="139"/>
      <sheetData sheetId="140"/>
      <sheetData sheetId="141" refreshError="1"/>
      <sheetData sheetId="142"/>
      <sheetData sheetId="14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
      <sheetName val="3.1s Pensions Scots"/>
      <sheetName val="3.1.1 DB Pension Costs"/>
      <sheetName val="3.1.2 DB Pension Detail"/>
      <sheetName val="3.1.3 Pensions DC"/>
      <sheetName val="3.1.4 Pension PPF levy"/>
      <sheetName val="3.1.5 Pension Admin"/>
      <sheetName val="3.2 Net Debt"/>
      <sheetName val="3.3 Tax"/>
      <sheetName val="3.4 Fixed Asset Disposals"/>
      <sheetName val="3.5 P&amp;L"/>
      <sheetName val="3.5.1 Bal Sht"/>
      <sheetName val="3.5.2 Cashflow"/>
      <sheetName val="3.6 Fin Req"/>
      <sheetName val="3.7 Tax allocations"/>
      <sheetName val="3.7.1 Tax allocations CT600"/>
      <sheetName val="4.1  System Info"/>
      <sheetName val="4.2  Activity indicators"/>
      <sheetName val="4.3_System_perf_SHETL_SPT"/>
      <sheetName val="4.4  Defects SHETL"/>
      <sheetName val="4.5  Faults"/>
      <sheetName val="4.6  Failures SHETL"/>
      <sheetName val="4.7B Condition Assessment SHETL"/>
      <sheetName val="4.8_Boundary_transf_capab"/>
      <sheetName val="4.9_Demand_&amp;_Supply_at_sub"/>
      <sheetName val="4.10 Reactive compensation"/>
      <sheetName val="4.11 Asset description SHE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ment"/>
      <sheetName val="4.27.1 Capex Price Vol Var"/>
      <sheetName val="4.27.2 Capex Price Vol Var"/>
      <sheetName val="4.28A_Asset_health_&amp;_crit"/>
      <sheetName val="4.28B_Asset_health_&amp;_crit"/>
      <sheetName val="4.29A_Criticality_subs_NG_SHETL"/>
      <sheetName val="4.29B_Criticality_ccts_NG_SHETL"/>
      <sheetName val="4.30 TPCR Forecast"/>
      <sheetName val="4.31 E3 Grid"/>
    </sheetNames>
    <sheetDataSet>
      <sheetData sheetId="0" refreshError="1"/>
      <sheetData sheetId="1" refreshError="1"/>
      <sheetData sheetId="2" refreshError="1">
        <row r="9">
          <cell r="C9" t="str">
            <v>SHETL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SHETL"/>
      <sheetName val="SPTL"/>
      <sheetName val="NGET_TO"/>
      <sheetName val="NGET_SO"/>
      <sheetName val="Input"/>
      <sheetName val="Output"/>
      <sheetName val="PC_POut"/>
      <sheetName val="Ratios"/>
      <sheetName val="PostTaxRev"/>
      <sheetName val="P&amp;L"/>
      <sheetName val="BS"/>
      <sheetName val="CF"/>
      <sheetName val="Depn"/>
      <sheetName val="RealRAV"/>
      <sheetName val="NominalRAV"/>
      <sheetName val="Notes"/>
      <sheetName val="RevDriver"/>
      <sheetName val="TIRG"/>
      <sheetName val="Dpcn profiles"/>
      <sheetName val="User Interface"/>
    </sheetNames>
    <sheetDataSet>
      <sheetData sheetId="0"/>
      <sheetData sheetId="1" refreshError="1">
        <row r="54">
          <cell r="B54">
            <v>2</v>
          </cell>
        </row>
        <row r="60">
          <cell r="B60">
            <v>1</v>
          </cell>
        </row>
      </sheetData>
      <sheetData sheetId="2"/>
      <sheetData sheetId="3"/>
      <sheetData sheetId="4"/>
      <sheetData sheetId="5"/>
      <sheetData sheetId="6" refreshError="1">
        <row r="22">
          <cell r="E22">
            <v>0</v>
          </cell>
          <cell r="F22">
            <v>0</v>
          </cell>
          <cell r="G22">
            <v>0</v>
          </cell>
          <cell r="H22">
            <v>0</v>
          </cell>
          <cell r="I22">
            <v>0.02</v>
          </cell>
          <cell r="J22">
            <v>0.02</v>
          </cell>
          <cell r="K22">
            <v>0.02</v>
          </cell>
          <cell r="L22">
            <v>0.02</v>
          </cell>
          <cell r="M22">
            <v>0</v>
          </cell>
          <cell r="N22">
            <v>0.02</v>
          </cell>
          <cell r="O22">
            <v>0.02</v>
          </cell>
          <cell r="P22">
            <v>0.02</v>
          </cell>
          <cell r="Q22">
            <v>0.02</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row>
        <row r="49">
          <cell r="E49">
            <v>65.400000000000006</v>
          </cell>
          <cell r="F49">
            <v>0</v>
          </cell>
          <cell r="G49">
            <v>0</v>
          </cell>
          <cell r="H49">
            <v>0</v>
          </cell>
          <cell r="I49">
            <v>0</v>
          </cell>
          <cell r="J49">
            <v>0</v>
          </cell>
          <cell r="K49">
            <v>0</v>
          </cell>
          <cell r="L49">
            <v>0</v>
          </cell>
          <cell r="M49">
            <v>0</v>
          </cell>
          <cell r="N49">
            <v>0</v>
          </cell>
          <cell r="O49">
            <v>0</v>
          </cell>
          <cell r="P49">
            <v>0</v>
          </cell>
        </row>
        <row r="67">
          <cell r="E67">
            <v>0</v>
          </cell>
          <cell r="F67">
            <v>0</v>
          </cell>
          <cell r="G67">
            <v>0</v>
          </cell>
          <cell r="H67">
            <v>0</v>
          </cell>
          <cell r="I67">
            <v>0</v>
          </cell>
          <cell r="J67">
            <v>0</v>
          </cell>
          <cell r="K67">
            <v>0</v>
          </cell>
          <cell r="L67">
            <v>0</v>
          </cell>
          <cell r="M67">
            <v>0</v>
          </cell>
          <cell r="N67">
            <v>0</v>
          </cell>
          <cell r="O67">
            <v>0</v>
          </cell>
          <cell r="P67">
            <v>0</v>
          </cell>
        </row>
        <row r="145">
          <cell r="E145">
            <v>14</v>
          </cell>
        </row>
        <row r="193">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row>
        <row r="194">
          <cell r="E194">
            <v>-0.8</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row>
        <row r="196">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row>
        <row r="245">
          <cell r="E245">
            <v>8.7999999999999995E-2</v>
          </cell>
        </row>
        <row r="246">
          <cell r="E246">
            <v>20</v>
          </cell>
        </row>
      </sheetData>
      <sheetData sheetId="7"/>
      <sheetData sheetId="8"/>
      <sheetData sheetId="9"/>
      <sheetData sheetId="10" refreshError="1">
        <row r="10">
          <cell r="E10">
            <v>5.1699999999999996E-2</v>
          </cell>
          <cell r="F10">
            <v>5.1699999999999996E-2</v>
          </cell>
          <cell r="G10">
            <v>5.0600000000000006E-2</v>
          </cell>
          <cell r="H10">
            <v>5.0500000000000003E-2</v>
          </cell>
          <cell r="I10">
            <v>5.0500000000000003E-2</v>
          </cell>
          <cell r="J10">
            <v>5.0500000000000003E-2</v>
          </cell>
          <cell r="K10">
            <v>5.0500000000000003E-2</v>
          </cell>
          <cell r="L10">
            <v>5.0500000000000003E-2</v>
          </cell>
          <cell r="M10">
            <v>5.0500000000000003E-2</v>
          </cell>
          <cell r="N10">
            <v>5.0500000000000003E-2</v>
          </cell>
          <cell r="O10">
            <v>5.0500000000000003E-2</v>
          </cell>
          <cell r="P10">
            <v>5.0500000000000003E-2</v>
          </cell>
          <cell r="Q10">
            <v>5.0500000000000003E-2</v>
          </cell>
          <cell r="R10">
            <v>5.0500000000000003E-2</v>
          </cell>
          <cell r="S10">
            <v>5.0500000000000003E-2</v>
          </cell>
          <cell r="T10">
            <v>5.0500000000000003E-2</v>
          </cell>
          <cell r="U10">
            <v>5.0500000000000003E-2</v>
          </cell>
          <cell r="V10">
            <v>5.0500000000000003E-2</v>
          </cell>
          <cell r="W10">
            <v>5.0500000000000003E-2</v>
          </cell>
          <cell r="X10">
            <v>5.0500000000000003E-2</v>
          </cell>
          <cell r="Y10">
            <v>5.0500000000000003E-2</v>
          </cell>
          <cell r="Z10">
            <v>5.0500000000000003E-2</v>
          </cell>
          <cell r="AA10">
            <v>5.0500000000000003E-2</v>
          </cell>
          <cell r="AB10">
            <v>5.0500000000000003E-2</v>
          </cell>
          <cell r="AC10">
            <v>5.0500000000000003E-2</v>
          </cell>
          <cell r="AD10">
            <v>5.0500000000000003E-2</v>
          </cell>
          <cell r="AE10">
            <v>5.0500000000000003E-2</v>
          </cell>
          <cell r="AF10">
            <v>5.0500000000000003E-2</v>
          </cell>
          <cell r="AG10">
            <v>5.0500000000000003E-2</v>
          </cell>
          <cell r="AH10">
            <v>5.0500000000000003E-2</v>
          </cell>
          <cell r="AI10">
            <v>5.0500000000000003E-2</v>
          </cell>
          <cell r="AJ10">
            <v>5.0500000000000003E-2</v>
          </cell>
          <cell r="AK10">
            <v>5.0500000000000003E-2</v>
          </cell>
        </row>
      </sheetData>
      <sheetData sheetId="11"/>
      <sheetData sheetId="12"/>
      <sheetData sheetId="13"/>
      <sheetData sheetId="14" refreshError="1">
        <row r="29">
          <cell r="E29">
            <v>-6.5</v>
          </cell>
          <cell r="F29">
            <v>-5.1392132767691887</v>
          </cell>
          <cell r="G29">
            <v>-6.2423735084824985</v>
          </cell>
          <cell r="H29">
            <v>-8.5777514631330156</v>
          </cell>
          <cell r="I29">
            <v>-9.9575041771317245</v>
          </cell>
          <cell r="J29">
            <v>-11.014394947145231</v>
          </cell>
          <cell r="K29">
            <v>-12.770324965070333</v>
          </cell>
          <cell r="L29">
            <v>-13.922352957534869</v>
          </cell>
          <cell r="M29">
            <v>-15.074964615098638</v>
          </cell>
          <cell r="N29">
            <v>-16.226392859580802</v>
          </cell>
          <cell r="O29">
            <v>-17.375467164222844</v>
          </cell>
          <cell r="P29">
            <v>-18.52176383626902</v>
          </cell>
          <cell r="Q29">
            <v>-19.665412094206033</v>
          </cell>
          <cell r="R29">
            <v>-20.80694036317227</v>
          </cell>
          <cell r="S29">
            <v>-21.947161904541453</v>
          </cell>
          <cell r="T29">
            <v>-23.087090167611258</v>
          </cell>
          <cell r="U29">
            <v>-24.227876381204918</v>
          </cell>
          <cell r="V29">
            <v>-25.370763768765773</v>
          </cell>
          <cell r="W29">
            <v>-26.517054177946232</v>
          </cell>
          <cell r="X29">
            <v>-27.668083971306825</v>
          </cell>
          <cell r="Y29">
            <v>-28.825206816262785</v>
          </cell>
          <cell r="Z29">
            <v>-29.989781605872622</v>
          </cell>
          <cell r="AA29">
            <v>-31.163164186982083</v>
          </cell>
          <cell r="AB29">
            <v>-32.346701905763169</v>
          </cell>
          <cell r="AC29">
            <v>-33.411988601347517</v>
          </cell>
          <cell r="AD29">
            <v>-34.618516261287311</v>
          </cell>
          <cell r="AE29">
            <v>-35.840476544462788</v>
          </cell>
          <cell r="AF29">
            <v>-37.077849306388693</v>
          </cell>
          <cell r="AG29">
            <v>-38.331913651406651</v>
          </cell>
          <cell r="AH29">
            <v>-39.603935973764266</v>
          </cell>
          <cell r="AI29">
            <v>-40.895171290809927</v>
          </cell>
          <cell r="AJ29">
            <v>-42.206864766364653</v>
          </cell>
          <cell r="AK29">
            <v>-43.540253356616269</v>
          </cell>
        </row>
        <row r="37">
          <cell r="E37">
            <v>52</v>
          </cell>
          <cell r="F37">
            <v>67.368907309201617</v>
          </cell>
          <cell r="G37">
            <v>90.960583736870262</v>
          </cell>
          <cell r="H37">
            <v>134.91583964954208</v>
          </cell>
          <cell r="I37">
            <v>164.22037635083859</v>
          </cell>
          <cell r="J37">
            <v>189.1843691079678</v>
          </cell>
          <cell r="K37">
            <v>217.76720996476297</v>
          </cell>
          <cell r="L37">
            <v>240.02718367515911</v>
          </cell>
          <cell r="M37">
            <v>262.0732259486353</v>
          </cell>
          <cell r="N37">
            <v>283.93092588400987</v>
          </cell>
          <cell r="O37">
            <v>305.6276776546888</v>
          </cell>
          <cell r="P37">
            <v>327.19195017290667</v>
          </cell>
          <cell r="Q37">
            <v>348.65275110568177</v>
          </cell>
          <cell r="R37">
            <v>370.03924503546983</v>
          </cell>
          <cell r="S37">
            <v>391.38048644278319</v>
          </cell>
          <cell r="T37">
            <v>412.7052378004127</v>
          </cell>
          <cell r="U37">
            <v>434.04185055138237</v>
          </cell>
          <cell r="V37">
            <v>455.41819235950527</v>
          </cell>
          <cell r="W37">
            <v>476.86160823072453</v>
          </cell>
          <cell r="X37">
            <v>498.39890625713906</v>
          </cell>
          <cell r="Y37">
            <v>520.05636109781597</v>
          </cell>
          <cell r="Z37">
            <v>541.85973007924122</v>
          </cell>
          <cell r="AA37">
            <v>563.83427812210425</v>
          </cell>
          <cell r="AB37">
            <v>586.00480869143962</v>
          </cell>
          <cell r="AC37">
            <v>608.52544033682102</v>
          </cell>
          <cell r="AD37">
            <v>631.16199054662297</v>
          </cell>
          <cell r="AE37">
            <v>654.06521220149784</v>
          </cell>
          <cell r="AF37">
            <v>677.25974439552056</v>
          </cell>
          <cell r="AG37">
            <v>700.76864131142679</v>
          </cell>
          <cell r="AH37">
            <v>724.61472412761657</v>
          </cell>
          <cell r="AI37">
            <v>748.82061926319034</v>
          </cell>
          <cell r="AJ37">
            <v>773.40879579818625</v>
          </cell>
          <cell r="AK37">
            <v>798.40160196465683</v>
          </cell>
        </row>
      </sheetData>
      <sheetData sheetId="15"/>
      <sheetData sheetId="16"/>
      <sheetData sheetId="17"/>
      <sheetData sheetId="18"/>
      <sheetData sheetId="19"/>
      <sheetData sheetId="20"/>
      <sheetData sheetId="2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SHETL"/>
      <sheetName val="SPTL"/>
      <sheetName val="NGET_TO"/>
      <sheetName val="NGET_SO"/>
      <sheetName val="Input"/>
      <sheetName val="Output"/>
      <sheetName val="PC_POut"/>
      <sheetName val="Ratios"/>
      <sheetName val="PostTaxRev"/>
      <sheetName val="P&amp;L"/>
      <sheetName val="BS"/>
      <sheetName val="CF"/>
      <sheetName val="Depn"/>
      <sheetName val="RealRAV"/>
      <sheetName val="NominalRAV"/>
      <sheetName val="Notes"/>
      <sheetName val="RevDriver"/>
      <sheetName val="TIRG"/>
      <sheetName val="Sheet1"/>
    </sheetNames>
    <sheetDataSet>
      <sheetData sheetId="0"/>
      <sheetData sheetId="1"/>
      <sheetData sheetId="2"/>
      <sheetData sheetId="3"/>
      <sheetData sheetId="4"/>
      <sheetData sheetId="5"/>
      <sheetData sheetId="6" refreshError="1">
        <row r="20">
          <cell r="E20" t="str">
            <v>The tax calculation has not been run!</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Universal data"/>
      <sheetName val="Check and Balances"/>
      <sheetName val="1.1 Published Data"/>
      <sheetName val="1.2 Ofgem Adjustments NG"/>
      <sheetName val="1.3 Accounting Costs NG"/>
      <sheetName val="1.4 Performance NG"/>
      <sheetName val="1.5 Opex Reconciliation NG"/>
      <sheetName val="1.6 Capex Reconciliation NG"/>
      <sheetName val="1.7 Analysis of Other Costs"/>
      <sheetName val="1.8 Cash Flow"/>
      <sheetName val="2.1 Eng Opex "/>
      <sheetName val="2.2 Non Op Capex"/>
      <sheetName val="2.3 Other Trans CC"/>
      <sheetName val="2.4 Exc &amp; Demin "/>
      <sheetName val="2.5 Corporate Costs NG"/>
      <sheetName val="2.6 IT"/>
      <sheetName val="2.7 Insurance"/>
      <sheetName val="2.7 Captive Insure"/>
      <sheetName val="2.8 Property NG"/>
      <sheetName val="2.9 UK Bus Serv"/>
      <sheetName val="2.9 UK BS Reconciliation"/>
      <sheetName val="2.10 Related Party NG"/>
      <sheetName val="2.11 Staff NG"/>
      <sheetName val="2.11 Staff NG BS"/>
      <sheetName val="2.12 SO Capex"/>
      <sheetName val="2.13 Network Ops"/>
      <sheetName val="2.14 Year on Year Movt"/>
      <sheetName val="2.15 Staff Numbers"/>
      <sheetName val="3.1 Pensions NG "/>
      <sheetName val="3.2 Net Debt 1"/>
      <sheetName val="3.2 Net Debt 2"/>
      <sheetName val="3.2 Net debt 3"/>
      <sheetName val="3.3 Tax"/>
      <sheetName val="3.4 Disposals"/>
      <sheetName val="Indx"/>
      <sheetName val="Universal data "/>
      <sheetName val="5.1 System characs"/>
      <sheetName val="5.3 Utilisation &amp; performan"/>
      <sheetName val="5.4 Demand &amp; capability"/>
      <sheetName val="5.7 Quasi capex "/>
      <sheetName val="5.8 Capex summary"/>
      <sheetName val="5.10 Project Listing "/>
      <sheetName val="5.11 Forecast Scenarios"/>
      <sheetName val="5.15.1 Cond &amp; Risk-Entry Points"/>
      <sheetName val="5.15.2 Cond &amp; Risk-Exit Points"/>
      <sheetName val="5.15.3 Cond &amp; Risk-Comps"/>
      <sheetName val="5.15.4 Cond &amp; Risk-Pipelines"/>
      <sheetName val="5.15.5 Cond &amp; Risk-Multijunct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row r="8">
          <cell r="C8" t="str">
            <v>National Grid Gas - NTS (Capex)</v>
          </cell>
        </row>
      </sheetData>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ummary"/>
      <sheetName val="Forecast &amp; Tracking"/>
      <sheetName val="Change Manager Summary"/>
      <sheetName val="Lifecycle summary"/>
      <sheetName val="Sheet5"/>
      <sheetName val="Phased Change Budget"/>
      <sheetName val="Savings"/>
      <sheetName val="Define savings 2"/>
      <sheetName val="Define savings monitor ASA"/>
      <sheetName val="Test"/>
      <sheetName val="Define savings monitor Other"/>
      <sheetName val="Define savings monitor master"/>
      <sheetName val="Define savings"/>
      <sheetName val="telecoms"/>
      <sheetName val="Seven"/>
      <sheetName val="Sheet1 (2)"/>
      <sheetName val="Page 1 - BP12 re-forecast"/>
      <sheetName val="nexus"/>
      <sheetName val="Oct12"/>
      <sheetName val="Sheet2"/>
      <sheetName val="Sheet3 BP12"/>
      <sheetName val="BP12 template"/>
      <sheetName val="Dashboards"/>
      <sheetName val="7 June changes"/>
      <sheetName val="Received"/>
      <sheetName val="BP11 budget"/>
      <sheetName val="BP11 project funding"/>
      <sheetName val="6 and 7 Analysis"/>
      <sheetName val="BP11 Comparison"/>
      <sheetName val="Business plan format"/>
      <sheetName val="Project plots"/>
      <sheetName val="BP1-4"/>
      <sheetName val="BP6"/>
      <sheetName val="BP7"/>
      <sheetName val="Sheet3"/>
      <sheetName val="Change Budget"/>
      <sheetName val="IAD"/>
      <sheetName val="BP11 Analysis"/>
      <sheetName val="7Analysis"/>
      <sheetName val="Sheet4"/>
      <sheetName val="Run rate total"/>
      <sheetName val="Run rate Ext and Int Inc"/>
      <sheetName val="Lookups"/>
      <sheetName val="Rebate Predictor"/>
      <sheetName val="Column widths"/>
      <sheetName val="sheet1"/>
      <sheetName val="History08"/>
      <sheetName val="History10"/>
      <sheetName val="History10 (2)"/>
      <sheetName val="Graphs"/>
      <sheetName val="Graphs (2)"/>
      <sheetName val="History08 V2"/>
      <sheetName val="logandtrack"/>
      <sheetName val="March 12 fc"/>
      <sheetName val="Schedule"/>
      <sheetName val="Out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2">
          <cell r="A12" t="str">
            <v>cor</v>
          </cell>
        </row>
        <row r="13">
          <cell r="A13" t="str">
            <v>evs</v>
          </cell>
        </row>
        <row r="14">
          <cell r="A14" t="str">
            <v>xrn</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20 Publication &gt;&gt;"/>
      <sheetName val="Page 9-Summary"/>
      <sheetName val="Page 11- MTB Wfall"/>
      <sheetName val="MTB Wfall RIIO"/>
      <sheetName val="Page 12-Customer"/>
      <sheetName val="Page 13-Market"/>
      <sheetName val="Page 14-Xoserve"/>
      <sheetName val="Page 10-ToTex"/>
      <sheetName val="Page 15a-GDN"/>
      <sheetName val="Page 15b-IGT"/>
      <sheetName val="Page 16a-Shipper"/>
      <sheetName val="Page 16b-NTS"/>
      <sheetName val="AS Inv Report"/>
      <sheetName val="Controls &gt;&gt;"/>
      <sheetName val="Change Log"/>
      <sheetName val="BP20 Assumptions"/>
      <sheetName val="Investments &gt;&gt;"/>
      <sheetName val="Q1 Fcst Inv Raw Data"/>
      <sheetName val="Investment Detail"/>
      <sheetName val="Inv Summ 1"/>
      <sheetName val="Inv Summ 2"/>
      <sheetName val="Inv Tax"/>
      <sheetName val="Inv WFall (Base)"/>
      <sheetName val="RIIO2 WFall"/>
      <sheetName val="Inv WFall"/>
      <sheetName val="Inv Tables"/>
      <sheetName val="MTB NonPeople &gt;&gt;"/>
      <sheetName val="MTB NonPeople Costs"/>
      <sheetName val="MTB NonPeople WFall"/>
      <sheetName val="NonP WFall v1 (Base)"/>
      <sheetName val="IS Core WFall (Base)"/>
      <sheetName val="Other Non Staff WFall (Base)"/>
      <sheetName val="BIS WFall (Base)"/>
      <sheetName val="Non People Allocations"/>
      <sheetName val="MTB NonPeople Charging &gt;&gt;"/>
      <sheetName val="MTB NonP Allocation Matrix"/>
      <sheetName val="MTB NonP General Services"/>
      <sheetName val="MTB NonP Investment Charge"/>
      <sheetName val="MTB NonP Funding"/>
      <sheetName val="MTB People &gt;&gt;"/>
      <sheetName val="DB Pension FTE"/>
      <sheetName val="Rates"/>
      <sheetName val="AvgPay Matrix"/>
      <sheetName val="Q1 FTE Feed"/>
      <sheetName val="FTE Inv Specific VacS3"/>
      <sheetName val="Q1 People Costs"/>
      <sheetName val="Q1 FTE Summary"/>
      <sheetName val="Q1 Vacancy Profile"/>
      <sheetName val="BP20 FTE Profiling"/>
      <sheetName val="BP20 Payroll Profiling"/>
      <sheetName val="New Hires &amp; Academy Leavers"/>
      <sheetName val="Level 5 Vacancies"/>
      <sheetName val="FTE Attrition"/>
      <sheetName val="Temp FTE Mvnts"/>
      <sheetName val="Payroll Summary"/>
      <sheetName val="FTE WFall"/>
      <sheetName val="MTB People WFall"/>
      <sheetName val="MTB People Charging &gt;&gt;"/>
      <sheetName val="L1L2 Sheet"/>
      <sheetName val="Payroll Cost Allocation"/>
      <sheetName val="People General Services"/>
      <sheetName val="FTE Allocation Matrix"/>
      <sheetName val="People Investment Charges"/>
      <sheetName val="People Funding"/>
      <sheetName val="Funding Charts &gt;&gt;"/>
      <sheetName val="Specific Services"/>
      <sheetName val="Cost Summary"/>
      <sheetName val="Funding Review"/>
      <sheetName val="MP Historic"/>
      <sheetName val="Charging Stmt"/>
      <sheetName val="MTBPandNP"/>
      <sheetName val="6.12 v 6,13"/>
      <sheetName val="CStmtAdjustsMTB"/>
      <sheetName val="CStmtMTB+Inv"/>
      <sheetName val="CStmtMTB+Inv (2021)"/>
      <sheetName val="BoardPaperAp3"/>
      <sheetName val="BoardPaperAp4"/>
      <sheetName val="Charging Schedules"/>
      <sheetName val="CShedulesbyDNTS"/>
      <sheetName val="CShedulesDNTSMonthly"/>
      <sheetName val="CShedulesDNTSTables"/>
      <sheetName val="SP Counts 2"/>
      <sheetName val="CShedulesbyiGT"/>
      <sheetName val="CShedulesiGTMonthly"/>
      <sheetName val="CShedulesiGTTables"/>
      <sheetName val="CSchedulesShipp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C5">
            <v>560000</v>
          </cell>
          <cell r="G5" t="str">
            <v xml:space="preserve">No initative to map to </v>
          </cell>
        </row>
        <row r="6">
          <cell r="C6">
            <v>1100019.7699999998</v>
          </cell>
          <cell r="G6" t="str">
            <v>1a</v>
          </cell>
        </row>
        <row r="7">
          <cell r="C7">
            <v>0</v>
          </cell>
          <cell r="G7" t="str">
            <v>1a</v>
          </cell>
        </row>
        <row r="8">
          <cell r="C8">
            <v>5281997.4680952383</v>
          </cell>
          <cell r="G8">
            <v>1</v>
          </cell>
        </row>
        <row r="9">
          <cell r="C9">
            <v>18000.04</v>
          </cell>
          <cell r="G9" t="str">
            <v>(N)73</v>
          </cell>
        </row>
        <row r="10">
          <cell r="C10">
            <v>237925.00000000006</v>
          </cell>
          <cell r="G10">
            <v>37</v>
          </cell>
        </row>
        <row r="11">
          <cell r="C11">
            <v>62040</v>
          </cell>
          <cell r="G11">
            <v>38</v>
          </cell>
        </row>
        <row r="12">
          <cell r="C12">
            <v>1892501</v>
          </cell>
          <cell r="G12">
            <v>6</v>
          </cell>
        </row>
        <row r="13">
          <cell r="C13">
            <v>580000</v>
          </cell>
          <cell r="G13">
            <v>6</v>
          </cell>
        </row>
        <row r="14">
          <cell r="C14">
            <v>719186.58</v>
          </cell>
          <cell r="G14">
            <v>2</v>
          </cell>
        </row>
        <row r="15">
          <cell r="C15">
            <v>1054156.27</v>
          </cell>
          <cell r="G15">
            <v>2</v>
          </cell>
        </row>
        <row r="16">
          <cell r="C16">
            <v>180856.48</v>
          </cell>
          <cell r="G16">
            <v>5</v>
          </cell>
        </row>
        <row r="17">
          <cell r="C17">
            <v>525000</v>
          </cell>
          <cell r="G17">
            <v>5</v>
          </cell>
        </row>
        <row r="18">
          <cell r="C18">
            <v>440000</v>
          </cell>
          <cell r="G18">
            <v>7</v>
          </cell>
        </row>
        <row r="19">
          <cell r="C19">
            <v>25000</v>
          </cell>
          <cell r="G19">
            <v>8</v>
          </cell>
        </row>
        <row r="20">
          <cell r="C20">
            <v>57069</v>
          </cell>
          <cell r="G20">
            <v>7</v>
          </cell>
        </row>
        <row r="21">
          <cell r="C21">
            <v>212931</v>
          </cell>
          <cell r="G21">
            <v>7</v>
          </cell>
        </row>
        <row r="22">
          <cell r="C22">
            <v>10000000</v>
          </cell>
          <cell r="G22">
            <v>23</v>
          </cell>
        </row>
        <row r="23">
          <cell r="C23">
            <v>50000</v>
          </cell>
          <cell r="G23">
            <v>29</v>
          </cell>
        </row>
        <row r="24">
          <cell r="C24">
            <v>149999.66666666669</v>
          </cell>
          <cell r="G24" t="str">
            <v xml:space="preserve">No initative to map to </v>
          </cell>
        </row>
        <row r="25">
          <cell r="C25">
            <v>30000</v>
          </cell>
          <cell r="G25">
            <v>31</v>
          </cell>
        </row>
        <row r="26">
          <cell r="C26">
            <v>191101.93</v>
          </cell>
          <cell r="G26">
            <v>32</v>
          </cell>
        </row>
        <row r="27">
          <cell r="C27">
            <v>200000</v>
          </cell>
          <cell r="G27" t="str">
            <v xml:space="preserve">No initative to map to </v>
          </cell>
        </row>
        <row r="28">
          <cell r="C28">
            <v>146758</v>
          </cell>
          <cell r="G28" t="str">
            <v xml:space="preserve">No initative to map to </v>
          </cell>
        </row>
        <row r="29">
          <cell r="C29">
            <v>414000</v>
          </cell>
          <cell r="G29">
            <v>33</v>
          </cell>
        </row>
        <row r="30">
          <cell r="C30">
            <v>499999.8</v>
          </cell>
          <cell r="G30">
            <v>2</v>
          </cell>
        </row>
        <row r="31">
          <cell r="C31">
            <v>163000</v>
          </cell>
          <cell r="G31">
            <v>28</v>
          </cell>
        </row>
        <row r="32">
          <cell r="C32">
            <v>50000.333333333336</v>
          </cell>
          <cell r="G32" t="str">
            <v xml:space="preserve">No initative to map to </v>
          </cell>
        </row>
        <row r="33">
          <cell r="C33">
            <v>79999.666666666672</v>
          </cell>
          <cell r="G33" t="str">
            <v xml:space="preserve">No initative to map to </v>
          </cell>
        </row>
        <row r="34">
          <cell r="C34">
            <v>200000</v>
          </cell>
          <cell r="G34" t="str">
            <v xml:space="preserve">No initative to map to </v>
          </cell>
        </row>
        <row r="35">
          <cell r="C35">
            <v>78000</v>
          </cell>
          <cell r="G35" t="str">
            <v xml:space="preserve">No initative to map to </v>
          </cell>
        </row>
        <row r="36">
          <cell r="C36">
            <v>0</v>
          </cell>
          <cell r="G36">
            <v>27</v>
          </cell>
        </row>
        <row r="37">
          <cell r="C37">
            <v>77157</v>
          </cell>
          <cell r="G37" t="str">
            <v xml:space="preserve">No initative to map to </v>
          </cell>
        </row>
        <row r="38">
          <cell r="C38">
            <v>388151.76</v>
          </cell>
          <cell r="G38" t="str">
            <v xml:space="preserve">No initative to map to </v>
          </cell>
        </row>
        <row r="39">
          <cell r="C39">
            <v>1262917</v>
          </cell>
          <cell r="G39" t="str">
            <v xml:space="preserve">No initative to map to </v>
          </cell>
        </row>
        <row r="40">
          <cell r="C40">
            <v>90975</v>
          </cell>
          <cell r="G40" t="str">
            <v xml:space="preserve">No initative to map to </v>
          </cell>
        </row>
        <row r="41">
          <cell r="C41">
            <v>63974</v>
          </cell>
          <cell r="G41" t="str">
            <v xml:space="preserve">No initative to map to </v>
          </cell>
        </row>
        <row r="42">
          <cell r="C42">
            <v>16986.95</v>
          </cell>
          <cell r="G42" t="str">
            <v xml:space="preserve">No initative to map to </v>
          </cell>
        </row>
        <row r="43">
          <cell r="C43">
            <v>43700</v>
          </cell>
          <cell r="G43" t="str">
            <v xml:space="preserve">No initative to map to </v>
          </cell>
        </row>
        <row r="44">
          <cell r="C44">
            <v>596000.28</v>
          </cell>
          <cell r="G44" t="str">
            <v xml:space="preserve">No initative to map to </v>
          </cell>
        </row>
        <row r="45">
          <cell r="C45">
            <v>0</v>
          </cell>
          <cell r="G45" t="str">
            <v xml:space="preserve">No initative to map to </v>
          </cell>
        </row>
        <row r="46">
          <cell r="C46">
            <v>56400</v>
          </cell>
          <cell r="G46" t="str">
            <v xml:space="preserve">No initative to map to </v>
          </cell>
        </row>
        <row r="47">
          <cell r="C47">
            <v>40000.5</v>
          </cell>
          <cell r="G47" t="str">
            <v xml:space="preserve">No initative to map to </v>
          </cell>
        </row>
        <row r="48">
          <cell r="C48">
            <v>41000</v>
          </cell>
          <cell r="G48" t="str">
            <v xml:space="preserve">No initative to map to </v>
          </cell>
        </row>
        <row r="49">
          <cell r="C49">
            <v>149999.5</v>
          </cell>
          <cell r="G49" t="str">
            <v xml:space="preserve">No initative to map to </v>
          </cell>
        </row>
        <row r="50">
          <cell r="C50">
            <v>150000</v>
          </cell>
          <cell r="G50" t="str">
            <v xml:space="preserve">No initative to map to </v>
          </cell>
        </row>
        <row r="51">
          <cell r="C51">
            <v>936020.97727272718</v>
          </cell>
          <cell r="G51" t="str">
            <v xml:space="preserve">No initative to map to </v>
          </cell>
        </row>
        <row r="52">
          <cell r="C52">
            <v>129000</v>
          </cell>
          <cell r="G52" t="str">
            <v xml:space="preserve">No initative to map to </v>
          </cell>
        </row>
        <row r="53">
          <cell r="C53">
            <v>950000</v>
          </cell>
          <cell r="G53" t="str">
            <v xml:space="preserve">No initative to map to </v>
          </cell>
        </row>
      </sheetData>
      <sheetData sheetId="18">
        <row r="9">
          <cell r="B9">
            <v>1</v>
          </cell>
          <cell r="C9" t="str">
            <v>Lee Foster</v>
          </cell>
          <cell r="D9" t="str">
            <v>Lee Foster</v>
          </cell>
          <cell r="E9" t="str">
            <v>BASELINE</v>
          </cell>
          <cell r="F9" t="str">
            <v>ACCEPTED</v>
          </cell>
          <cell r="H9" t="str">
            <v>Agree</v>
          </cell>
          <cell r="I9" t="str">
            <v>Gemini Services</v>
          </cell>
          <cell r="J9" t="str">
            <v>Gemini Services</v>
          </cell>
          <cell r="K9" t="str">
            <v>Customer</v>
          </cell>
          <cell r="L9" t="str">
            <v>Replatforming</v>
          </cell>
          <cell r="M9" t="str">
            <v>Includes Gemini replatforming</v>
          </cell>
          <cell r="N9">
            <v>1</v>
          </cell>
          <cell r="O9">
            <v>0</v>
          </cell>
          <cell r="P9">
            <v>0</v>
          </cell>
          <cell r="Q9">
            <v>0</v>
          </cell>
          <cell r="R9">
            <v>6130000</v>
          </cell>
          <cell r="S9">
            <v>1895000</v>
          </cell>
          <cell r="T9">
            <v>0</v>
          </cell>
          <cell r="U9">
            <v>8025000</v>
          </cell>
          <cell r="V9">
            <v>6270989.9999999991</v>
          </cell>
          <cell r="W9">
            <v>1938584.9999999998</v>
          </cell>
          <cell r="X9">
            <v>0</v>
          </cell>
          <cell r="Y9">
            <v>8209574.9999999991</v>
          </cell>
          <cell r="Z9">
            <v>3227840</v>
          </cell>
          <cell r="AA9">
            <v>0</v>
          </cell>
          <cell r="AB9">
            <v>0</v>
          </cell>
          <cell r="AC9">
            <v>3227840</v>
          </cell>
          <cell r="AD9">
            <v>3227840</v>
          </cell>
          <cell r="AE9">
            <v>0</v>
          </cell>
          <cell r="AF9">
            <v>0</v>
          </cell>
          <cell r="AG9">
            <v>3227840</v>
          </cell>
          <cell r="AI9">
            <v>0</v>
          </cell>
          <cell r="AJ9">
            <v>0</v>
          </cell>
          <cell r="AK9">
            <v>0</v>
          </cell>
          <cell r="AL9">
            <v>0</v>
          </cell>
          <cell r="AM9">
            <v>0</v>
          </cell>
          <cell r="AN9">
            <v>0</v>
          </cell>
          <cell r="AO9">
            <v>0</v>
          </cell>
          <cell r="AP9">
            <v>0</v>
          </cell>
          <cell r="AQ9">
            <v>0</v>
          </cell>
          <cell r="AR9">
            <v>0</v>
          </cell>
          <cell r="AS9">
            <v>0</v>
          </cell>
          <cell r="AT9">
            <v>0</v>
          </cell>
          <cell r="AV9">
            <v>0</v>
          </cell>
          <cell r="AW9" t="str">
            <v>-</v>
          </cell>
          <cell r="AX9">
            <v>6270989.9999999991</v>
          </cell>
          <cell r="AY9">
            <v>1938584.9999999998</v>
          </cell>
          <cell r="AZ9">
            <v>0</v>
          </cell>
          <cell r="BB9">
            <v>0</v>
          </cell>
          <cell r="BC9">
            <v>0</v>
          </cell>
          <cell r="BD9">
            <v>0</v>
          </cell>
          <cell r="BF9">
            <v>0</v>
          </cell>
          <cell r="BG9">
            <v>0</v>
          </cell>
          <cell r="BH9">
            <v>0</v>
          </cell>
          <cell r="BJ9">
            <v>0</v>
          </cell>
          <cell r="BK9">
            <v>0</v>
          </cell>
          <cell r="BL9">
            <v>0</v>
          </cell>
          <cell r="BN9">
            <v>3227840</v>
          </cell>
          <cell r="BO9">
            <v>0</v>
          </cell>
          <cell r="BP9">
            <v>0</v>
          </cell>
          <cell r="BR9">
            <v>0</v>
          </cell>
          <cell r="BS9">
            <v>0</v>
          </cell>
          <cell r="BT9">
            <v>0</v>
          </cell>
          <cell r="BV9">
            <v>0</v>
          </cell>
          <cell r="BW9">
            <v>0</v>
          </cell>
          <cell r="BX9">
            <v>0</v>
          </cell>
          <cell r="BZ9">
            <v>0</v>
          </cell>
          <cell r="CA9">
            <v>0</v>
          </cell>
          <cell r="CB9">
            <v>0</v>
          </cell>
          <cell r="CD9" t="str">
            <v>Funding x 1</v>
          </cell>
          <cell r="CF9" t="str">
            <v>Old</v>
          </cell>
          <cell r="CG9" t="str">
            <v>-</v>
          </cell>
          <cell r="CH9" t="str">
            <v>-</v>
          </cell>
          <cell r="CI9">
            <v>0</v>
          </cell>
          <cell r="CK9" t="str">
            <v>Old</v>
          </cell>
          <cell r="CL9" t="str">
            <v>-</v>
          </cell>
          <cell r="CM9" t="str">
            <v>-</v>
          </cell>
          <cell r="CN9">
            <v>0</v>
          </cell>
          <cell r="CP9" t="str">
            <v>New</v>
          </cell>
          <cell r="CQ9" t="str">
            <v>Yes</v>
          </cell>
          <cell r="CR9" t="str">
            <v>-</v>
          </cell>
          <cell r="CS9">
            <v>0</v>
          </cell>
          <cell r="CU9">
            <v>0</v>
          </cell>
          <cell r="CV9">
            <v>0</v>
          </cell>
          <cell r="CX9">
            <v>-1289255.0000000002</v>
          </cell>
          <cell r="CY9">
            <v>0</v>
          </cell>
        </row>
        <row r="10">
          <cell r="B10" t="str">
            <v>1a</v>
          </cell>
          <cell r="C10" t="str">
            <v>Lee Foster</v>
          </cell>
          <cell r="D10" t="str">
            <v>Lee Foster</v>
          </cell>
          <cell r="E10" t="str">
            <v>BASELINE</v>
          </cell>
          <cell r="F10" t="str">
            <v>ACCEPTED</v>
          </cell>
          <cell r="H10" t="str">
            <v>Agree</v>
          </cell>
          <cell r="I10" t="str">
            <v>Moving to the Cloud</v>
          </cell>
          <cell r="J10" t="str">
            <v>Moving to the Cloud</v>
          </cell>
          <cell r="K10" t="str">
            <v>Customer</v>
          </cell>
          <cell r="L10" t="str">
            <v>Replatforming</v>
          </cell>
          <cell r="M10" t="str">
            <v>Includes CMS replatforming</v>
          </cell>
          <cell r="N10">
            <v>7.1999999999999995E-2</v>
          </cell>
          <cell r="O10">
            <v>0.46700000000000003</v>
          </cell>
          <cell r="P10">
            <v>0.01</v>
          </cell>
          <cell r="Q10">
            <v>0.45100000000000001</v>
          </cell>
          <cell r="R10">
            <v>1100000</v>
          </cell>
          <cell r="U10">
            <v>1100000</v>
          </cell>
          <cell r="V10">
            <v>1125300</v>
          </cell>
          <cell r="W10">
            <v>0</v>
          </cell>
          <cell r="X10">
            <v>0</v>
          </cell>
          <cell r="Y10">
            <v>1125300</v>
          </cell>
          <cell r="Z10">
            <v>0</v>
          </cell>
          <cell r="AC10">
            <v>0</v>
          </cell>
          <cell r="AD10">
            <v>0</v>
          </cell>
          <cell r="AE10">
            <v>0</v>
          </cell>
          <cell r="AF10">
            <v>0</v>
          </cell>
          <cell r="AG10">
            <v>0</v>
          </cell>
          <cell r="AI10">
            <v>0</v>
          </cell>
          <cell r="AJ10">
            <v>0</v>
          </cell>
          <cell r="AK10">
            <v>0</v>
          </cell>
          <cell r="AL10">
            <v>0</v>
          </cell>
          <cell r="AM10">
            <v>0</v>
          </cell>
          <cell r="AO10">
            <v>0</v>
          </cell>
          <cell r="AP10">
            <v>0</v>
          </cell>
          <cell r="AQ10">
            <v>0</v>
          </cell>
          <cell r="AR10">
            <v>0</v>
          </cell>
          <cell r="AS10">
            <v>0</v>
          </cell>
          <cell r="AT10">
            <v>0</v>
          </cell>
          <cell r="AV10">
            <v>0</v>
          </cell>
          <cell r="AW10" t="str">
            <v>-</v>
          </cell>
          <cell r="AX10">
            <v>81021.599999999991</v>
          </cell>
          <cell r="AY10">
            <v>0</v>
          </cell>
          <cell r="AZ10">
            <v>0</v>
          </cell>
          <cell r="BB10">
            <v>525515.1</v>
          </cell>
          <cell r="BC10">
            <v>0</v>
          </cell>
          <cell r="BD10">
            <v>0</v>
          </cell>
          <cell r="BF10">
            <v>11253</v>
          </cell>
          <cell r="BG10">
            <v>0</v>
          </cell>
          <cell r="BH10">
            <v>0</v>
          </cell>
          <cell r="BJ10">
            <v>507510.3</v>
          </cell>
          <cell r="BK10">
            <v>0</v>
          </cell>
          <cell r="BL10">
            <v>0</v>
          </cell>
          <cell r="BN10">
            <v>0</v>
          </cell>
          <cell r="BO10">
            <v>0</v>
          </cell>
          <cell r="BP10">
            <v>0</v>
          </cell>
          <cell r="BR10">
            <v>0</v>
          </cell>
          <cell r="BS10">
            <v>0</v>
          </cell>
          <cell r="BT10">
            <v>0</v>
          </cell>
          <cell r="BV10">
            <v>0</v>
          </cell>
          <cell r="BW10">
            <v>0</v>
          </cell>
          <cell r="BX10">
            <v>0</v>
          </cell>
          <cell r="BZ10">
            <v>0</v>
          </cell>
          <cell r="CA10">
            <v>0</v>
          </cell>
          <cell r="CB10">
            <v>0</v>
          </cell>
          <cell r="CD10" t="str">
            <v>Funding x 4</v>
          </cell>
          <cell r="CF10" t="str">
            <v>Old</v>
          </cell>
          <cell r="CG10" t="str">
            <v>-</v>
          </cell>
          <cell r="CH10" t="str">
            <v>-</v>
          </cell>
          <cell r="CI10">
            <v>0</v>
          </cell>
          <cell r="CK10" t="str">
            <v>Old</v>
          </cell>
          <cell r="CL10" t="str">
            <v>-</v>
          </cell>
          <cell r="CM10" t="str">
            <v>-</v>
          </cell>
          <cell r="CN10">
            <v>0</v>
          </cell>
          <cell r="CP10" t="str">
            <v>New</v>
          </cell>
          <cell r="CQ10" t="str">
            <v>Yes</v>
          </cell>
          <cell r="CR10" t="str">
            <v>-</v>
          </cell>
          <cell r="CS10">
            <v>0</v>
          </cell>
          <cell r="CU10">
            <v>0</v>
          </cell>
          <cell r="CV10">
            <v>0</v>
          </cell>
          <cell r="CX10">
            <v>0</v>
          </cell>
          <cell r="CY10">
            <v>0</v>
          </cell>
        </row>
        <row r="11">
          <cell r="B11">
            <v>2</v>
          </cell>
          <cell r="C11" t="str">
            <v>Ranjit Patel</v>
          </cell>
          <cell r="D11" t="str">
            <v>Andrew Szabo</v>
          </cell>
          <cell r="E11" t="str">
            <v>BASELINE</v>
          </cell>
          <cell r="F11" t="str">
            <v>ACCEPTED</v>
          </cell>
          <cell r="H11" t="str">
            <v>Agree</v>
          </cell>
          <cell r="I11" t="str">
            <v>General Annual Customer Change</v>
          </cell>
          <cell r="J11" t="str">
            <v>General Annual Customer Change</v>
          </cell>
          <cell r="K11" t="str">
            <v>Customer</v>
          </cell>
          <cell r="L11" t="str">
            <v>DSC Change Budget</v>
          </cell>
          <cell r="M11" t="str">
            <v xml:space="preserve">Placeholder for two major releases per year with scope defined by DSC plus one documentation release per year </v>
          </cell>
          <cell r="N11">
            <v>1.6E-2</v>
          </cell>
          <cell r="O11">
            <v>0.2</v>
          </cell>
          <cell r="P11">
            <v>3.0000000000000001E-3</v>
          </cell>
          <cell r="Q11">
            <v>0.78100000000000003</v>
          </cell>
          <cell r="R11">
            <v>2500000</v>
          </cell>
          <cell r="S11">
            <v>3000000</v>
          </cell>
          <cell r="T11">
            <v>3000000</v>
          </cell>
          <cell r="U11">
            <v>8500000</v>
          </cell>
          <cell r="V11">
            <v>2557500</v>
          </cell>
          <cell r="W11">
            <v>3068999.9999999995</v>
          </cell>
          <cell r="X11">
            <v>3068999.9999999995</v>
          </cell>
          <cell r="Y11">
            <v>8695500</v>
          </cell>
          <cell r="Z11">
            <v>3000000</v>
          </cell>
          <cell r="AA11">
            <v>3000000</v>
          </cell>
          <cell r="AB11">
            <v>3000000</v>
          </cell>
          <cell r="AC11">
            <v>9000000</v>
          </cell>
          <cell r="AD11">
            <v>3000000</v>
          </cell>
          <cell r="AE11">
            <v>3000000</v>
          </cell>
          <cell r="AF11">
            <v>3000000</v>
          </cell>
          <cell r="AG11">
            <v>9000000</v>
          </cell>
          <cell r="AI11">
            <v>3000000</v>
          </cell>
          <cell r="AJ11">
            <v>3000000</v>
          </cell>
          <cell r="AK11">
            <v>3000000</v>
          </cell>
          <cell r="AL11">
            <v>3000000</v>
          </cell>
          <cell r="AM11">
            <v>3000000</v>
          </cell>
          <cell r="AN11">
            <v>15000000</v>
          </cell>
          <cell r="AO11">
            <v>3000000</v>
          </cell>
          <cell r="AP11">
            <v>3000000</v>
          </cell>
          <cell r="AQ11">
            <v>3000000</v>
          </cell>
          <cell r="AR11">
            <v>3000000</v>
          </cell>
          <cell r="AS11">
            <v>3000000</v>
          </cell>
          <cell r="AT11">
            <v>15000000</v>
          </cell>
          <cell r="AV11">
            <v>0</v>
          </cell>
          <cell r="AW11" t="str">
            <v>-</v>
          </cell>
          <cell r="AX11">
            <v>40920</v>
          </cell>
          <cell r="AY11">
            <v>49103.999999999993</v>
          </cell>
          <cell r="AZ11">
            <v>49103.999999999993</v>
          </cell>
          <cell r="BB11">
            <v>511500</v>
          </cell>
          <cell r="BC11">
            <v>613799.99999999988</v>
          </cell>
          <cell r="BD11">
            <v>613799.99999999988</v>
          </cell>
          <cell r="BF11">
            <v>7672.5</v>
          </cell>
          <cell r="BG11">
            <v>9206.9999999999982</v>
          </cell>
          <cell r="BH11">
            <v>9206.9999999999982</v>
          </cell>
          <cell r="BJ11">
            <v>1997407.5</v>
          </cell>
          <cell r="BK11">
            <v>2396888.9999999995</v>
          </cell>
          <cell r="BL11">
            <v>2396888.9999999995</v>
          </cell>
          <cell r="BN11">
            <v>48000</v>
          </cell>
          <cell r="BO11">
            <v>48000</v>
          </cell>
          <cell r="BP11">
            <v>48000</v>
          </cell>
          <cell r="BR11">
            <v>600000</v>
          </cell>
          <cell r="BS11">
            <v>600000</v>
          </cell>
          <cell r="BT11">
            <v>600000</v>
          </cell>
          <cell r="BV11">
            <v>9000</v>
          </cell>
          <cell r="BW11">
            <v>9000</v>
          </cell>
          <cell r="BX11">
            <v>9000</v>
          </cell>
          <cell r="BZ11">
            <v>2343000</v>
          </cell>
          <cell r="CA11">
            <v>2343000</v>
          </cell>
          <cell r="CB11">
            <v>2343000</v>
          </cell>
          <cell r="CD11" t="str">
            <v>Funding x 4</v>
          </cell>
          <cell r="CE11" t="str">
            <v>Yes</v>
          </cell>
          <cell r="CF11" t="str">
            <v>Old</v>
          </cell>
          <cell r="CG11" t="str">
            <v>-</v>
          </cell>
          <cell r="CH11" t="str">
            <v>-</v>
          </cell>
          <cell r="CI11">
            <v>272727</v>
          </cell>
          <cell r="CK11" t="str">
            <v>Old</v>
          </cell>
          <cell r="CL11" t="str">
            <v>-</v>
          </cell>
          <cell r="CM11" t="str">
            <v>-</v>
          </cell>
          <cell r="CN11">
            <v>272727</v>
          </cell>
          <cell r="CP11" t="str">
            <v>Old</v>
          </cell>
          <cell r="CQ11" t="str">
            <v>-</v>
          </cell>
          <cell r="CR11" t="str">
            <v>-</v>
          </cell>
          <cell r="CS11">
            <v>272727</v>
          </cell>
          <cell r="CU11">
            <v>0</v>
          </cell>
          <cell r="CV11">
            <v>0</v>
          </cell>
          <cell r="CX11">
            <v>68999.999999999534</v>
          </cell>
          <cell r="CY11">
            <v>68999.999999999534</v>
          </cell>
        </row>
        <row r="12">
          <cell r="B12">
            <v>3</v>
          </cell>
          <cell r="C12" t="str">
            <v>Lee Foster</v>
          </cell>
          <cell r="D12" t="str">
            <v>Lee Foster</v>
          </cell>
          <cell r="E12" t="str">
            <v>n/a</v>
          </cell>
          <cell r="F12" t="str">
            <v>REJECTED</v>
          </cell>
          <cell r="G12" t="str">
            <v>No funds carried over for BP20</v>
          </cell>
          <cell r="H12" t="str">
            <v>Agree</v>
          </cell>
          <cell r="I12" t="str">
            <v xml:space="preserve">Maintaining and improving our services </v>
          </cell>
          <cell r="J12" t="str">
            <v xml:space="preserve">Maintaining and improving our services </v>
          </cell>
          <cell r="K12" t="str">
            <v>Customer</v>
          </cell>
          <cell r="L12" t="str">
            <v>MOD621 Amendments to Gas charging</v>
          </cell>
          <cell r="M12" t="str">
            <v>Proposal to amend Gas Transmission charging</v>
          </cell>
          <cell r="N12">
            <v>1</v>
          </cell>
          <cell r="O12">
            <v>0</v>
          </cell>
          <cell r="P12">
            <v>0</v>
          </cell>
          <cell r="Q12">
            <v>0</v>
          </cell>
          <cell r="R12">
            <v>1900000</v>
          </cell>
          <cell r="S12">
            <v>0</v>
          </cell>
          <cell r="T12">
            <v>0</v>
          </cell>
          <cell r="U12">
            <v>1900000</v>
          </cell>
          <cell r="V12">
            <v>1943699.9999999998</v>
          </cell>
          <cell r="W12">
            <v>0</v>
          </cell>
          <cell r="X12">
            <v>0</v>
          </cell>
          <cell r="Y12">
            <v>1943699.9999999998</v>
          </cell>
          <cell r="Z12">
            <v>0</v>
          </cell>
          <cell r="AA12">
            <v>0</v>
          </cell>
          <cell r="AB12">
            <v>0</v>
          </cell>
          <cell r="AC12">
            <v>0</v>
          </cell>
          <cell r="AD12">
            <v>0</v>
          </cell>
          <cell r="AE12">
            <v>0</v>
          </cell>
          <cell r="AF12">
            <v>0</v>
          </cell>
          <cell r="AG12">
            <v>0</v>
          </cell>
          <cell r="AI12">
            <v>0</v>
          </cell>
          <cell r="AJ12">
            <v>0</v>
          </cell>
          <cell r="AK12">
            <v>0</v>
          </cell>
          <cell r="AL12">
            <v>0</v>
          </cell>
          <cell r="AM12">
            <v>0</v>
          </cell>
          <cell r="AN12">
            <v>0</v>
          </cell>
          <cell r="AO12">
            <v>0</v>
          </cell>
          <cell r="AP12">
            <v>0</v>
          </cell>
          <cell r="AQ12">
            <v>0</v>
          </cell>
          <cell r="AR12">
            <v>0</v>
          </cell>
          <cell r="AS12">
            <v>0</v>
          </cell>
          <cell r="AT12">
            <v>0</v>
          </cell>
          <cell r="AW12" t="str">
            <v>-</v>
          </cell>
          <cell r="AX12">
            <v>1943699.9999999998</v>
          </cell>
          <cell r="AY12">
            <v>0</v>
          </cell>
          <cell r="AZ12">
            <v>0</v>
          </cell>
          <cell r="BB12">
            <v>0</v>
          </cell>
          <cell r="BC12">
            <v>0</v>
          </cell>
          <cell r="BD12">
            <v>0</v>
          </cell>
          <cell r="BF12">
            <v>0</v>
          </cell>
          <cell r="BG12">
            <v>0</v>
          </cell>
          <cell r="BH12">
            <v>0</v>
          </cell>
          <cell r="BJ12">
            <v>0</v>
          </cell>
          <cell r="BK12">
            <v>0</v>
          </cell>
          <cell r="BL12">
            <v>0</v>
          </cell>
          <cell r="BN12">
            <v>0</v>
          </cell>
          <cell r="BO12">
            <v>0</v>
          </cell>
          <cell r="BP12">
            <v>0</v>
          </cell>
          <cell r="BR12">
            <v>0</v>
          </cell>
          <cell r="BS12">
            <v>0</v>
          </cell>
          <cell r="BT12">
            <v>0</v>
          </cell>
          <cell r="BV12">
            <v>0</v>
          </cell>
          <cell r="BW12">
            <v>0</v>
          </cell>
          <cell r="BX12">
            <v>0</v>
          </cell>
          <cell r="BZ12">
            <v>0</v>
          </cell>
          <cell r="CA12">
            <v>0</v>
          </cell>
          <cell r="CB12">
            <v>0</v>
          </cell>
          <cell r="CD12" t="str">
            <v>Funding x 1</v>
          </cell>
          <cell r="CF12" t="str">
            <v>-</v>
          </cell>
          <cell r="CG12" t="str">
            <v>-</v>
          </cell>
          <cell r="CH12" t="str">
            <v>-</v>
          </cell>
          <cell r="CI12">
            <v>0</v>
          </cell>
          <cell r="CK12" t="str">
            <v>-</v>
          </cell>
          <cell r="CL12" t="str">
            <v>-</v>
          </cell>
          <cell r="CM12" t="str">
            <v>-</v>
          </cell>
          <cell r="CN12">
            <v>0</v>
          </cell>
          <cell r="CP12" t="str">
            <v>-</v>
          </cell>
          <cell r="CQ12" t="str">
            <v>-</v>
          </cell>
          <cell r="CR12" t="str">
            <v>-</v>
          </cell>
          <cell r="CS12">
            <v>0</v>
          </cell>
          <cell r="CU12">
            <v>0</v>
          </cell>
          <cell r="CV12">
            <v>0</v>
          </cell>
          <cell r="CX12">
            <v>0</v>
          </cell>
          <cell r="CY12">
            <v>0</v>
          </cell>
        </row>
        <row r="13">
          <cell r="B13">
            <v>4</v>
          </cell>
          <cell r="C13" t="str">
            <v>Ranjit Patel</v>
          </cell>
          <cell r="D13" t="str">
            <v>Ranjit Patel</v>
          </cell>
          <cell r="E13" t="str">
            <v>n/a</v>
          </cell>
          <cell r="F13" t="str">
            <v>REJECTED</v>
          </cell>
          <cell r="G13" t="str">
            <v>Should be funded from data driven budget lines</v>
          </cell>
          <cell r="H13" t="str">
            <v>Agree</v>
          </cell>
          <cell r="I13" t="str">
            <v>Customer Centricity</v>
          </cell>
          <cell r="J13" t="str">
            <v>Customer Centricity</v>
          </cell>
          <cell r="K13" t="str">
            <v>Customer</v>
          </cell>
          <cell r="L13" t="str">
            <v>UIG Resolution</v>
          </cell>
          <cell r="M13" t="str">
            <v>Continuation of UIG taskforce</v>
          </cell>
          <cell r="N13">
            <v>0</v>
          </cell>
          <cell r="O13">
            <v>0</v>
          </cell>
          <cell r="P13">
            <v>0</v>
          </cell>
          <cell r="Q13">
            <v>1</v>
          </cell>
          <cell r="R13">
            <v>550000</v>
          </cell>
          <cell r="S13">
            <v>0</v>
          </cell>
          <cell r="T13">
            <v>0</v>
          </cell>
          <cell r="U13">
            <v>550000</v>
          </cell>
          <cell r="V13">
            <v>562650</v>
          </cell>
          <cell r="W13">
            <v>0</v>
          </cell>
          <cell r="X13">
            <v>0</v>
          </cell>
          <cell r="Y13">
            <v>562650</v>
          </cell>
          <cell r="Z13">
            <v>0</v>
          </cell>
          <cell r="AA13">
            <v>0</v>
          </cell>
          <cell r="AB13">
            <v>0</v>
          </cell>
          <cell r="AC13">
            <v>0</v>
          </cell>
          <cell r="AD13">
            <v>0</v>
          </cell>
          <cell r="AE13">
            <v>0</v>
          </cell>
          <cell r="AF13">
            <v>0</v>
          </cell>
          <cell r="AG13">
            <v>0</v>
          </cell>
          <cell r="AI13">
            <v>0</v>
          </cell>
          <cell r="AJ13">
            <v>0</v>
          </cell>
          <cell r="AK13">
            <v>0</v>
          </cell>
          <cell r="AL13">
            <v>0</v>
          </cell>
          <cell r="AM13">
            <v>0</v>
          </cell>
          <cell r="AN13">
            <v>0</v>
          </cell>
          <cell r="AO13">
            <v>0</v>
          </cell>
          <cell r="AP13">
            <v>0</v>
          </cell>
          <cell r="AQ13">
            <v>0</v>
          </cell>
          <cell r="AR13">
            <v>0</v>
          </cell>
          <cell r="AS13">
            <v>0</v>
          </cell>
          <cell r="AT13">
            <v>0</v>
          </cell>
          <cell r="AW13" t="str">
            <v>-</v>
          </cell>
          <cell r="AX13">
            <v>0</v>
          </cell>
          <cell r="AY13">
            <v>0</v>
          </cell>
          <cell r="AZ13">
            <v>0</v>
          </cell>
          <cell r="BB13">
            <v>0</v>
          </cell>
          <cell r="BC13">
            <v>0</v>
          </cell>
          <cell r="BD13">
            <v>0</v>
          </cell>
          <cell r="BF13">
            <v>0</v>
          </cell>
          <cell r="BG13">
            <v>0</v>
          </cell>
          <cell r="BH13">
            <v>0</v>
          </cell>
          <cell r="BJ13">
            <v>562650</v>
          </cell>
          <cell r="BK13">
            <v>0</v>
          </cell>
          <cell r="BL13">
            <v>0</v>
          </cell>
          <cell r="BN13">
            <v>0</v>
          </cell>
          <cell r="BO13">
            <v>0</v>
          </cell>
          <cell r="BP13">
            <v>0</v>
          </cell>
          <cell r="BR13">
            <v>0</v>
          </cell>
          <cell r="BS13">
            <v>0</v>
          </cell>
          <cell r="BT13">
            <v>0</v>
          </cell>
          <cell r="BV13">
            <v>0</v>
          </cell>
          <cell r="BW13">
            <v>0</v>
          </cell>
          <cell r="BX13">
            <v>0</v>
          </cell>
          <cell r="BZ13">
            <v>0</v>
          </cell>
          <cell r="CA13">
            <v>0</v>
          </cell>
          <cell r="CB13">
            <v>0</v>
          </cell>
          <cell r="CD13" t="str">
            <v>Funding x 1</v>
          </cell>
          <cell r="CF13" t="str">
            <v>-</v>
          </cell>
          <cell r="CG13" t="str">
            <v>-</v>
          </cell>
          <cell r="CH13" t="str">
            <v>-</v>
          </cell>
          <cell r="CI13">
            <v>0</v>
          </cell>
          <cell r="CK13" t="str">
            <v>-</v>
          </cell>
          <cell r="CL13" t="str">
            <v>-</v>
          </cell>
          <cell r="CM13" t="str">
            <v>-</v>
          </cell>
          <cell r="CN13">
            <v>0</v>
          </cell>
          <cell r="CP13" t="str">
            <v>-</v>
          </cell>
          <cell r="CQ13" t="str">
            <v>-</v>
          </cell>
          <cell r="CR13" t="str">
            <v>-</v>
          </cell>
          <cell r="CS13">
            <v>0</v>
          </cell>
          <cell r="CU13">
            <v>0</v>
          </cell>
          <cell r="CV13">
            <v>0</v>
          </cell>
          <cell r="CX13">
            <v>0</v>
          </cell>
          <cell r="CY13">
            <v>0</v>
          </cell>
        </row>
        <row r="14">
          <cell r="B14">
            <v>5</v>
          </cell>
          <cell r="C14" t="str">
            <v>Lee Foster</v>
          </cell>
          <cell r="D14" t="str">
            <v>Lee Foster</v>
          </cell>
          <cell r="E14" t="str">
            <v>BASELINE</v>
          </cell>
          <cell r="F14" t="str">
            <v>ACCEPTED</v>
          </cell>
          <cell r="H14" t="str">
            <v>Agree</v>
          </cell>
          <cell r="I14" t="str">
            <v>General Annual Customer Change</v>
          </cell>
          <cell r="J14" t="str">
            <v>General Annual Customer Change</v>
          </cell>
          <cell r="K14" t="str">
            <v>Customer</v>
          </cell>
          <cell r="L14" t="str">
            <v>Retrospective adjustments (RAASP)</v>
          </cell>
          <cell r="M14" t="str">
            <v>Delivery of Retrospective adjustments</v>
          </cell>
          <cell r="N14">
            <v>0.11</v>
          </cell>
          <cell r="O14">
            <v>0.89</v>
          </cell>
          <cell r="P14">
            <v>0</v>
          </cell>
          <cell r="Q14">
            <v>0</v>
          </cell>
          <cell r="R14">
            <v>770000</v>
          </cell>
          <cell r="S14">
            <v>880000</v>
          </cell>
          <cell r="T14">
            <v>0</v>
          </cell>
          <cell r="U14">
            <v>1650000</v>
          </cell>
          <cell r="V14">
            <v>787709.99999999988</v>
          </cell>
          <cell r="W14">
            <v>900239.99999999988</v>
          </cell>
          <cell r="X14">
            <v>0</v>
          </cell>
          <cell r="Y14">
            <v>1687949.9999999998</v>
          </cell>
          <cell r="Z14">
            <v>0</v>
          </cell>
          <cell r="AA14">
            <v>0</v>
          </cell>
          <cell r="AB14">
            <v>0</v>
          </cell>
          <cell r="AC14">
            <v>0</v>
          </cell>
          <cell r="AD14">
            <v>0</v>
          </cell>
          <cell r="AE14">
            <v>0</v>
          </cell>
          <cell r="AF14">
            <v>0</v>
          </cell>
          <cell r="AG14">
            <v>0</v>
          </cell>
          <cell r="AI14">
            <v>0</v>
          </cell>
          <cell r="AJ14">
            <v>0</v>
          </cell>
          <cell r="AK14">
            <v>0</v>
          </cell>
          <cell r="AL14">
            <v>0</v>
          </cell>
          <cell r="AM14">
            <v>0</v>
          </cell>
          <cell r="AN14">
            <v>0</v>
          </cell>
          <cell r="AO14">
            <v>0</v>
          </cell>
          <cell r="AP14">
            <v>0</v>
          </cell>
          <cell r="AQ14">
            <v>0</v>
          </cell>
          <cell r="AR14">
            <v>0</v>
          </cell>
          <cell r="AS14">
            <v>0</v>
          </cell>
          <cell r="AT14">
            <v>0</v>
          </cell>
          <cell r="AV14">
            <v>0</v>
          </cell>
          <cell r="AW14" t="str">
            <v>-</v>
          </cell>
          <cell r="AX14">
            <v>86648.099999999991</v>
          </cell>
          <cell r="AY14">
            <v>99026.4</v>
          </cell>
          <cell r="AZ14">
            <v>0</v>
          </cell>
          <cell r="BB14">
            <v>701061.89999999991</v>
          </cell>
          <cell r="BC14">
            <v>801213.59999999986</v>
          </cell>
          <cell r="BD14">
            <v>0</v>
          </cell>
          <cell r="BF14">
            <v>0</v>
          </cell>
          <cell r="BG14">
            <v>0</v>
          </cell>
          <cell r="BH14">
            <v>0</v>
          </cell>
          <cell r="BJ14">
            <v>0</v>
          </cell>
          <cell r="BK14">
            <v>0</v>
          </cell>
          <cell r="BL14">
            <v>0</v>
          </cell>
          <cell r="BN14">
            <v>0</v>
          </cell>
          <cell r="BO14">
            <v>0</v>
          </cell>
          <cell r="BP14">
            <v>0</v>
          </cell>
          <cell r="BR14">
            <v>0</v>
          </cell>
          <cell r="BS14">
            <v>0</v>
          </cell>
          <cell r="BT14">
            <v>0</v>
          </cell>
          <cell r="BV14">
            <v>0</v>
          </cell>
          <cell r="BW14">
            <v>0</v>
          </cell>
          <cell r="BX14">
            <v>0</v>
          </cell>
          <cell r="BZ14">
            <v>0</v>
          </cell>
          <cell r="CA14">
            <v>0</v>
          </cell>
          <cell r="CB14">
            <v>0</v>
          </cell>
          <cell r="CD14" t="str">
            <v>Funding x 2</v>
          </cell>
          <cell r="CF14" t="str">
            <v>Old</v>
          </cell>
          <cell r="CG14" t="str">
            <v>-</v>
          </cell>
          <cell r="CH14" t="str">
            <v>-</v>
          </cell>
          <cell r="CI14">
            <v>0</v>
          </cell>
          <cell r="CK14" t="str">
            <v>Old</v>
          </cell>
          <cell r="CL14" t="str">
            <v>-</v>
          </cell>
          <cell r="CM14" t="str">
            <v>-</v>
          </cell>
          <cell r="CN14">
            <v>0</v>
          </cell>
          <cell r="CP14" t="str">
            <v>New</v>
          </cell>
          <cell r="CQ14" t="str">
            <v>Yes</v>
          </cell>
          <cell r="CR14" t="str">
            <v>-</v>
          </cell>
          <cell r="CS14">
            <v>0</v>
          </cell>
          <cell r="CU14">
            <v>0</v>
          </cell>
          <cell r="CV14">
            <v>0</v>
          </cell>
          <cell r="CX14">
            <v>900239.99999999988</v>
          </cell>
          <cell r="CY14">
            <v>0</v>
          </cell>
        </row>
        <row r="15">
          <cell r="B15">
            <v>6</v>
          </cell>
          <cell r="C15" t="str">
            <v>Lee Foster</v>
          </cell>
          <cell r="D15" t="str">
            <v>Lee Foster</v>
          </cell>
          <cell r="E15" t="str">
            <v>BASELINE</v>
          </cell>
          <cell r="F15" t="str">
            <v>ACCEPTED</v>
          </cell>
          <cell r="H15" t="str">
            <v>Agree</v>
          </cell>
          <cell r="I15" t="str">
            <v>Gemini Services</v>
          </cell>
          <cell r="J15" t="str">
            <v>Gemini Services</v>
          </cell>
          <cell r="K15" t="str">
            <v>Customer</v>
          </cell>
          <cell r="L15" t="str">
            <v>Gemini Enhancements</v>
          </cell>
          <cell r="M15" t="str">
            <v>National Grid has been working with Gemini users to identify a set of enhancements / changes to the current Gemini system</v>
          </cell>
          <cell r="N15">
            <v>1</v>
          </cell>
          <cell r="O15">
            <v>0</v>
          </cell>
          <cell r="P15">
            <v>0</v>
          </cell>
          <cell r="Q15">
            <v>0</v>
          </cell>
          <cell r="R15">
            <v>638000</v>
          </cell>
          <cell r="S15">
            <v>2265000</v>
          </cell>
          <cell r="T15">
            <v>1627000</v>
          </cell>
          <cell r="U15">
            <v>4530000</v>
          </cell>
          <cell r="V15">
            <v>652674</v>
          </cell>
          <cell r="W15">
            <v>2317095</v>
          </cell>
          <cell r="X15">
            <v>1664420.9999999998</v>
          </cell>
          <cell r="Y15">
            <v>4634190</v>
          </cell>
          <cell r="Z15">
            <v>2980000</v>
          </cell>
          <cell r="AA15">
            <v>2980000</v>
          </cell>
          <cell r="AB15">
            <v>2980000</v>
          </cell>
          <cell r="AC15">
            <v>8940000</v>
          </cell>
          <cell r="AD15">
            <v>2980000</v>
          </cell>
          <cell r="AE15">
            <v>2980000</v>
          </cell>
          <cell r="AF15">
            <v>2980000</v>
          </cell>
          <cell r="AG15">
            <v>8940000</v>
          </cell>
          <cell r="AI15">
            <v>2627000</v>
          </cell>
          <cell r="AJ15">
            <v>2627000</v>
          </cell>
          <cell r="AK15">
            <v>2627000</v>
          </cell>
          <cell r="AL15">
            <v>2627000</v>
          </cell>
          <cell r="AM15">
            <v>2627000</v>
          </cell>
          <cell r="AN15">
            <v>13135000</v>
          </cell>
          <cell r="AO15">
            <v>2627000</v>
          </cell>
          <cell r="AP15">
            <v>2627000</v>
          </cell>
          <cell r="AQ15">
            <v>2627000</v>
          </cell>
          <cell r="AR15">
            <v>2627000</v>
          </cell>
          <cell r="AS15">
            <v>2627000</v>
          </cell>
          <cell r="AT15">
            <v>13135000</v>
          </cell>
          <cell r="AV15">
            <v>0</v>
          </cell>
          <cell r="AW15" t="str">
            <v>-</v>
          </cell>
          <cell r="AX15">
            <v>652674</v>
          </cell>
          <cell r="AY15">
            <v>2317095</v>
          </cell>
          <cell r="AZ15">
            <v>1664420.9999999998</v>
          </cell>
          <cell r="BB15">
            <v>0</v>
          </cell>
          <cell r="BC15">
            <v>0</v>
          </cell>
          <cell r="BD15">
            <v>0</v>
          </cell>
          <cell r="BF15">
            <v>0</v>
          </cell>
          <cell r="BG15">
            <v>0</v>
          </cell>
          <cell r="BH15">
            <v>0</v>
          </cell>
          <cell r="BJ15">
            <v>0</v>
          </cell>
          <cell r="BK15">
            <v>0</v>
          </cell>
          <cell r="BL15">
            <v>0</v>
          </cell>
          <cell r="BN15">
            <v>2980000</v>
          </cell>
          <cell r="BO15">
            <v>2980000</v>
          </cell>
          <cell r="BP15">
            <v>2980000</v>
          </cell>
          <cell r="BR15">
            <v>0</v>
          </cell>
          <cell r="BS15">
            <v>0</v>
          </cell>
          <cell r="BT15">
            <v>0</v>
          </cell>
          <cell r="BV15">
            <v>0</v>
          </cell>
          <cell r="BW15">
            <v>0</v>
          </cell>
          <cell r="BX15">
            <v>0</v>
          </cell>
          <cell r="BZ15">
            <v>0</v>
          </cell>
          <cell r="CA15">
            <v>0</v>
          </cell>
          <cell r="CB15">
            <v>0</v>
          </cell>
          <cell r="CD15" t="str">
            <v>Funding x 1</v>
          </cell>
          <cell r="CE15" t="str">
            <v>Yes</v>
          </cell>
          <cell r="CF15" t="str">
            <v>Old</v>
          </cell>
          <cell r="CG15" t="str">
            <v>-</v>
          </cell>
          <cell r="CH15" t="str">
            <v>-</v>
          </cell>
          <cell r="CI15">
            <v>115000</v>
          </cell>
          <cell r="CK15" t="str">
            <v>Old</v>
          </cell>
          <cell r="CL15" t="str">
            <v>-</v>
          </cell>
          <cell r="CM15" t="str">
            <v>-</v>
          </cell>
          <cell r="CN15">
            <v>57000</v>
          </cell>
          <cell r="CP15" t="str">
            <v>Old</v>
          </cell>
          <cell r="CQ15" t="str">
            <v>-</v>
          </cell>
          <cell r="CR15" t="str">
            <v>-</v>
          </cell>
          <cell r="CS15">
            <v>57000</v>
          </cell>
          <cell r="CU15">
            <v>0</v>
          </cell>
          <cell r="CV15">
            <v>0</v>
          </cell>
          <cell r="CX15">
            <v>-662905</v>
          </cell>
          <cell r="CY15">
            <v>-1315579.0000000002</v>
          </cell>
        </row>
        <row r="16">
          <cell r="B16">
            <v>7</v>
          </cell>
          <cell r="C16" t="str">
            <v>Lee Foster</v>
          </cell>
          <cell r="D16" t="str">
            <v>Lee Foster</v>
          </cell>
          <cell r="E16" t="str">
            <v>BASELINE</v>
          </cell>
          <cell r="F16" t="str">
            <v>ACCEPTED</v>
          </cell>
          <cell r="H16" t="str">
            <v>Agree</v>
          </cell>
          <cell r="I16" t="str">
            <v>General Annual Customer Change</v>
          </cell>
          <cell r="J16" t="str">
            <v>General Annual Customer Change</v>
          </cell>
          <cell r="K16" t="str">
            <v>Customer</v>
          </cell>
          <cell r="L16" t="str">
            <v>Minor Release Delivery</v>
          </cell>
          <cell r="M16" t="str">
            <v>The delivery of two UK Link minor releases a year</v>
          </cell>
          <cell r="N16">
            <v>1.7000000000000001E-2</v>
          </cell>
          <cell r="O16">
            <v>0.16</v>
          </cell>
          <cell r="P16">
            <v>3.0000000000000001E-3</v>
          </cell>
          <cell r="Q16">
            <v>0.82000000000000006</v>
          </cell>
          <cell r="R16">
            <v>484000</v>
          </cell>
          <cell r="S16">
            <v>484000</v>
          </cell>
          <cell r="T16">
            <v>484000</v>
          </cell>
          <cell r="U16">
            <v>1452000</v>
          </cell>
          <cell r="V16">
            <v>495131.99999999994</v>
          </cell>
          <cell r="W16">
            <v>495131.99999999994</v>
          </cell>
          <cell r="X16">
            <v>495131.99999999994</v>
          </cell>
          <cell r="Y16">
            <v>1485395.9999999998</v>
          </cell>
          <cell r="Z16">
            <v>484000</v>
          </cell>
          <cell r="AA16">
            <v>484000</v>
          </cell>
          <cell r="AB16">
            <v>484000</v>
          </cell>
          <cell r="AC16">
            <v>1452000</v>
          </cell>
          <cell r="AD16">
            <v>484000</v>
          </cell>
          <cell r="AE16">
            <v>484000</v>
          </cell>
          <cell r="AF16">
            <v>484000</v>
          </cell>
          <cell r="AG16">
            <v>1452000</v>
          </cell>
          <cell r="AI16">
            <v>759000</v>
          </cell>
          <cell r="AJ16">
            <v>484000</v>
          </cell>
          <cell r="AK16">
            <v>484000</v>
          </cell>
          <cell r="AL16">
            <v>484000</v>
          </cell>
          <cell r="AM16">
            <v>484000</v>
          </cell>
          <cell r="AN16">
            <v>2695000</v>
          </cell>
          <cell r="AO16">
            <v>484000</v>
          </cell>
          <cell r="AP16">
            <v>484000</v>
          </cell>
          <cell r="AQ16">
            <v>484000</v>
          </cell>
          <cell r="AR16">
            <v>484000</v>
          </cell>
          <cell r="AS16">
            <v>484000</v>
          </cell>
          <cell r="AT16">
            <v>2420000</v>
          </cell>
          <cell r="AV16">
            <v>0</v>
          </cell>
          <cell r="AW16" t="str">
            <v>-</v>
          </cell>
          <cell r="AX16">
            <v>8417.2439999999988</v>
          </cell>
          <cell r="AY16">
            <v>8417.2439999999988</v>
          </cell>
          <cell r="AZ16">
            <v>8417.2439999999988</v>
          </cell>
          <cell r="BB16">
            <v>79221.119999999995</v>
          </cell>
          <cell r="BC16">
            <v>79221.119999999995</v>
          </cell>
          <cell r="BD16">
            <v>79221.119999999995</v>
          </cell>
          <cell r="BF16">
            <v>1485.396</v>
          </cell>
          <cell r="BG16">
            <v>1485.396</v>
          </cell>
          <cell r="BH16">
            <v>1485.396</v>
          </cell>
          <cell r="BJ16">
            <v>406008.24</v>
          </cell>
          <cell r="BK16">
            <v>406008.24</v>
          </cell>
          <cell r="BL16">
            <v>406008.24</v>
          </cell>
          <cell r="BN16">
            <v>8228</v>
          </cell>
          <cell r="BO16">
            <v>8228</v>
          </cell>
          <cell r="BP16">
            <v>8228</v>
          </cell>
          <cell r="BR16">
            <v>77440</v>
          </cell>
          <cell r="BS16">
            <v>77440</v>
          </cell>
          <cell r="BT16">
            <v>77440</v>
          </cell>
          <cell r="BV16">
            <v>1452</v>
          </cell>
          <cell r="BW16">
            <v>1452</v>
          </cell>
          <cell r="BX16">
            <v>1452</v>
          </cell>
          <cell r="BZ16">
            <v>396880.00000000006</v>
          </cell>
          <cell r="CA16">
            <v>396880.00000000006</v>
          </cell>
          <cell r="CB16">
            <v>396880.00000000006</v>
          </cell>
          <cell r="CD16" t="str">
            <v>Funding x 4</v>
          </cell>
          <cell r="CE16" t="str">
            <v>Yes</v>
          </cell>
          <cell r="CF16" t="str">
            <v>Old</v>
          </cell>
          <cell r="CG16" t="str">
            <v>-</v>
          </cell>
          <cell r="CH16" t="str">
            <v>-</v>
          </cell>
          <cell r="CI16">
            <v>44000</v>
          </cell>
          <cell r="CK16" t="str">
            <v>Old</v>
          </cell>
          <cell r="CL16" t="str">
            <v>-</v>
          </cell>
          <cell r="CM16" t="str">
            <v>-</v>
          </cell>
          <cell r="CN16">
            <v>44000</v>
          </cell>
          <cell r="CP16" t="str">
            <v>Old</v>
          </cell>
          <cell r="CQ16" t="str">
            <v>-</v>
          </cell>
          <cell r="CR16" t="str">
            <v>-</v>
          </cell>
          <cell r="CS16">
            <v>44000</v>
          </cell>
          <cell r="CU16">
            <v>0</v>
          </cell>
          <cell r="CV16">
            <v>0</v>
          </cell>
          <cell r="CX16">
            <v>11131.999999999942</v>
          </cell>
          <cell r="CY16">
            <v>11131.999999999942</v>
          </cell>
        </row>
        <row r="17">
          <cell r="B17">
            <v>8</v>
          </cell>
          <cell r="C17" t="str">
            <v>Ranjit Patel</v>
          </cell>
          <cell r="D17" t="str">
            <v>Andrew Szabo</v>
          </cell>
          <cell r="E17" t="str">
            <v>BASELINE</v>
          </cell>
          <cell r="F17" t="str">
            <v>ACCEPTED</v>
          </cell>
          <cell r="G17" t="str">
            <v>Assume customer reporting wholly replaced by Data Discovery platform by year 3</v>
          </cell>
          <cell r="H17" t="str">
            <v>Agree</v>
          </cell>
          <cell r="I17" t="str">
            <v>General Annual Customer Change</v>
          </cell>
          <cell r="J17" t="str">
            <v>General Annual Customer Change</v>
          </cell>
          <cell r="K17" t="str">
            <v>Customer</v>
          </cell>
          <cell r="L17" t="str">
            <v>Non-Standard data items for reporting</v>
          </cell>
          <cell r="M17" t="str">
            <v>Where data does not exist in the data warehouse and is unreportable, we propose that the propagation of this data is centrally funded rather than becoming a 'first-user' cost</v>
          </cell>
          <cell r="N17">
            <v>7.1999999999999995E-2</v>
          </cell>
          <cell r="O17">
            <v>0.46700000000000003</v>
          </cell>
          <cell r="P17">
            <v>0.01</v>
          </cell>
          <cell r="Q17">
            <v>0.45100000000000001</v>
          </cell>
          <cell r="R17">
            <v>110000</v>
          </cell>
          <cell r="S17">
            <v>110000</v>
          </cell>
          <cell r="T17">
            <v>110000</v>
          </cell>
          <cell r="U17">
            <v>330000</v>
          </cell>
          <cell r="V17">
            <v>112529.99999999999</v>
          </cell>
          <cell r="W17">
            <v>112529.99999999999</v>
          </cell>
          <cell r="X17">
            <v>112529.99999999999</v>
          </cell>
          <cell r="Y17">
            <v>337589.99999999994</v>
          </cell>
          <cell r="Z17">
            <v>110000</v>
          </cell>
          <cell r="AA17">
            <v>110000</v>
          </cell>
          <cell r="AB17">
            <v>0</v>
          </cell>
          <cell r="AC17">
            <v>220000</v>
          </cell>
          <cell r="AD17">
            <v>110000</v>
          </cell>
          <cell r="AE17">
            <v>110000</v>
          </cell>
          <cell r="AF17">
            <v>0</v>
          </cell>
          <cell r="AG17">
            <v>220000</v>
          </cell>
          <cell r="AI17">
            <v>110000</v>
          </cell>
          <cell r="AJ17">
            <v>110000</v>
          </cell>
          <cell r="AK17">
            <v>110000</v>
          </cell>
          <cell r="AL17">
            <v>110000</v>
          </cell>
          <cell r="AM17">
            <v>110000</v>
          </cell>
          <cell r="AN17">
            <v>550000</v>
          </cell>
          <cell r="AO17">
            <v>110000</v>
          </cell>
          <cell r="AP17">
            <v>0</v>
          </cell>
          <cell r="AQ17">
            <v>0</v>
          </cell>
          <cell r="AR17">
            <v>0</v>
          </cell>
          <cell r="AS17">
            <v>0</v>
          </cell>
          <cell r="AT17">
            <v>110000</v>
          </cell>
          <cell r="AV17">
            <v>0</v>
          </cell>
          <cell r="AW17" t="str">
            <v>-</v>
          </cell>
          <cell r="AX17">
            <v>8102.159999999998</v>
          </cell>
          <cell r="AY17">
            <v>8102.159999999998</v>
          </cell>
          <cell r="AZ17">
            <v>8102.159999999998</v>
          </cell>
          <cell r="BB17">
            <v>52551.509999999995</v>
          </cell>
          <cell r="BC17">
            <v>52551.509999999995</v>
          </cell>
          <cell r="BD17">
            <v>52551.509999999995</v>
          </cell>
          <cell r="BF17">
            <v>1125.3</v>
          </cell>
          <cell r="BG17">
            <v>1125.3</v>
          </cell>
          <cell r="BH17">
            <v>1125.3</v>
          </cell>
          <cell r="BJ17">
            <v>50751.029999999992</v>
          </cell>
          <cell r="BK17">
            <v>50751.029999999992</v>
          </cell>
          <cell r="BL17">
            <v>50751.029999999992</v>
          </cell>
          <cell r="BN17">
            <v>7919.9999999999991</v>
          </cell>
          <cell r="BO17">
            <v>7919.9999999999991</v>
          </cell>
          <cell r="BP17">
            <v>0</v>
          </cell>
          <cell r="BR17">
            <v>51370</v>
          </cell>
          <cell r="BS17">
            <v>51370</v>
          </cell>
          <cell r="BT17">
            <v>0</v>
          </cell>
          <cell r="BV17">
            <v>1100</v>
          </cell>
          <cell r="BW17">
            <v>1100</v>
          </cell>
          <cell r="BX17">
            <v>0</v>
          </cell>
          <cell r="BZ17">
            <v>49610</v>
          </cell>
          <cell r="CA17">
            <v>49610</v>
          </cell>
          <cell r="CB17">
            <v>0</v>
          </cell>
          <cell r="CD17" t="str">
            <v>Funding x 4</v>
          </cell>
          <cell r="CE17" t="str">
            <v>Yes</v>
          </cell>
          <cell r="CF17" t="str">
            <v>Old</v>
          </cell>
          <cell r="CG17" t="str">
            <v>-</v>
          </cell>
          <cell r="CH17" t="str">
            <v>-</v>
          </cell>
          <cell r="CI17">
            <v>10000</v>
          </cell>
          <cell r="CK17" t="str">
            <v>Old</v>
          </cell>
          <cell r="CL17" t="str">
            <v>-</v>
          </cell>
          <cell r="CM17" t="str">
            <v>-</v>
          </cell>
          <cell r="CN17">
            <v>10000</v>
          </cell>
          <cell r="CP17" t="str">
            <v>Old</v>
          </cell>
          <cell r="CQ17" t="str">
            <v>-</v>
          </cell>
          <cell r="CR17" t="str">
            <v>-</v>
          </cell>
          <cell r="CS17">
            <v>10000</v>
          </cell>
          <cell r="CU17">
            <v>0</v>
          </cell>
          <cell r="CV17">
            <v>0</v>
          </cell>
          <cell r="CX17">
            <v>2529.9999999999854</v>
          </cell>
          <cell r="CY17">
            <v>2529.9999999999854</v>
          </cell>
        </row>
        <row r="18">
          <cell r="B18">
            <v>9</v>
          </cell>
          <cell r="C18" t="str">
            <v>Lee Foster</v>
          </cell>
          <cell r="D18" t="str">
            <v>Lee Foster</v>
          </cell>
          <cell r="E18" t="str">
            <v>n/a</v>
          </cell>
          <cell r="F18" t="str">
            <v>REJECTED</v>
          </cell>
          <cell r="G18" t="str">
            <v>Included in initiative 17</v>
          </cell>
          <cell r="H18" t="str">
            <v>Disagree</v>
          </cell>
          <cell r="I18" t="str">
            <v>Realising Operational Excellence</v>
          </cell>
          <cell r="J18" t="str">
            <v>Realising Operational Excellence</v>
          </cell>
          <cell r="K18" t="str">
            <v>Xoserve</v>
          </cell>
          <cell r="L18" t="str">
            <v xml:space="preserve">CMS re-write </v>
          </cell>
          <cell r="M18" t="str">
            <v>Analysis work to re-write CMS</v>
          </cell>
          <cell r="R18">
            <v>0</v>
          </cell>
          <cell r="S18">
            <v>165000</v>
          </cell>
          <cell r="T18">
            <v>0</v>
          </cell>
          <cell r="U18">
            <v>165000</v>
          </cell>
          <cell r="V18">
            <v>0</v>
          </cell>
          <cell r="W18">
            <v>168794.99999999997</v>
          </cell>
          <cell r="X18">
            <v>0</v>
          </cell>
          <cell r="Y18">
            <v>168794.99999999997</v>
          </cell>
          <cell r="Z18">
            <v>165000</v>
          </cell>
          <cell r="AA18">
            <v>0</v>
          </cell>
          <cell r="AB18">
            <v>0</v>
          </cell>
          <cell r="AC18">
            <v>165000</v>
          </cell>
          <cell r="AD18">
            <v>165000</v>
          </cell>
          <cell r="AE18">
            <v>0</v>
          </cell>
          <cell r="AF18">
            <v>0</v>
          </cell>
          <cell r="AG18">
            <v>165000</v>
          </cell>
          <cell r="AI18">
            <v>0</v>
          </cell>
          <cell r="AJ18">
            <v>0</v>
          </cell>
          <cell r="AK18">
            <v>0</v>
          </cell>
          <cell r="AL18">
            <v>0</v>
          </cell>
          <cell r="AM18">
            <v>0</v>
          </cell>
          <cell r="AN18">
            <v>0</v>
          </cell>
          <cell r="AO18">
            <v>0</v>
          </cell>
          <cell r="AP18">
            <v>0</v>
          </cell>
          <cell r="AQ18">
            <v>0</v>
          </cell>
          <cell r="AR18">
            <v>0</v>
          </cell>
          <cell r="AS18">
            <v>0</v>
          </cell>
          <cell r="AT18">
            <v>0</v>
          </cell>
          <cell r="AW18" t="str">
            <v>-</v>
          </cell>
          <cell r="AX18">
            <v>0</v>
          </cell>
          <cell r="AY18">
            <v>0</v>
          </cell>
          <cell r="AZ18">
            <v>0</v>
          </cell>
          <cell r="BB18">
            <v>0</v>
          </cell>
          <cell r="BC18">
            <v>0</v>
          </cell>
          <cell r="BD18">
            <v>0</v>
          </cell>
          <cell r="BF18">
            <v>0</v>
          </cell>
          <cell r="BG18">
            <v>0</v>
          </cell>
          <cell r="BH18">
            <v>0</v>
          </cell>
          <cell r="BJ18">
            <v>0</v>
          </cell>
          <cell r="BK18">
            <v>0</v>
          </cell>
          <cell r="BL18">
            <v>0</v>
          </cell>
          <cell r="BN18">
            <v>0</v>
          </cell>
          <cell r="BO18">
            <v>0</v>
          </cell>
          <cell r="BP18">
            <v>0</v>
          </cell>
          <cell r="BR18">
            <v>0</v>
          </cell>
          <cell r="BS18">
            <v>0</v>
          </cell>
          <cell r="BT18">
            <v>0</v>
          </cell>
          <cell r="BV18">
            <v>0</v>
          </cell>
          <cell r="BW18">
            <v>0</v>
          </cell>
          <cell r="BX18">
            <v>0</v>
          </cell>
          <cell r="BZ18">
            <v>0</v>
          </cell>
          <cell r="CA18">
            <v>0</v>
          </cell>
          <cell r="CB18">
            <v>0</v>
          </cell>
          <cell r="CD18" t="str">
            <v>Funding x 4</v>
          </cell>
          <cell r="CF18" t="str">
            <v>-</v>
          </cell>
          <cell r="CG18" t="str">
            <v>-</v>
          </cell>
          <cell r="CH18" t="str">
            <v>-</v>
          </cell>
          <cell r="CI18">
            <v>0</v>
          </cell>
          <cell r="CK18" t="str">
            <v>-</v>
          </cell>
          <cell r="CL18" t="str">
            <v>-</v>
          </cell>
          <cell r="CM18" t="str">
            <v>-</v>
          </cell>
          <cell r="CN18">
            <v>0</v>
          </cell>
          <cell r="CP18" t="str">
            <v>-</v>
          </cell>
          <cell r="CQ18" t="str">
            <v>-</v>
          </cell>
          <cell r="CR18" t="str">
            <v>-</v>
          </cell>
          <cell r="CS18">
            <v>0</v>
          </cell>
          <cell r="CU18">
            <v>0</v>
          </cell>
          <cell r="CV18">
            <v>0</v>
          </cell>
          <cell r="CX18">
            <v>3794.9999999999709</v>
          </cell>
          <cell r="CY18">
            <v>0</v>
          </cell>
        </row>
        <row r="19">
          <cell r="B19">
            <v>10</v>
          </cell>
          <cell r="C19" t="str">
            <v>Ranjit Patel</v>
          </cell>
          <cell r="D19" t="str">
            <v>Andrew Szabo</v>
          </cell>
          <cell r="E19" t="str">
            <v>n/a</v>
          </cell>
          <cell r="F19" t="str">
            <v>REJECTED</v>
          </cell>
          <cell r="G19" t="str">
            <v>Duplicate with initiative (N)63</v>
          </cell>
          <cell r="H19" t="str">
            <v>Agree</v>
          </cell>
          <cell r="I19" t="str">
            <v>Digitising our Business</v>
          </cell>
          <cell r="J19" t="str">
            <v>Digitising our Business</v>
          </cell>
          <cell r="K19" t="str">
            <v>Customer</v>
          </cell>
          <cell r="L19" t="str">
            <v>BAU Data Quality</v>
          </cell>
          <cell r="M19" t="str">
            <v>Tools &amp; reports to monitor quality of data</v>
          </cell>
          <cell r="R19">
            <v>0</v>
          </cell>
          <cell r="S19">
            <v>165000</v>
          </cell>
          <cell r="T19">
            <v>0</v>
          </cell>
          <cell r="U19">
            <v>165000</v>
          </cell>
          <cell r="V19">
            <v>0</v>
          </cell>
          <cell r="W19">
            <v>168794.99999999997</v>
          </cell>
          <cell r="X19">
            <v>0</v>
          </cell>
          <cell r="Y19">
            <v>168794.99999999997</v>
          </cell>
          <cell r="Z19">
            <v>165000</v>
          </cell>
          <cell r="AA19">
            <v>0</v>
          </cell>
          <cell r="AB19">
            <v>0</v>
          </cell>
          <cell r="AC19">
            <v>165000</v>
          </cell>
          <cell r="AD19">
            <v>165000</v>
          </cell>
          <cell r="AE19">
            <v>0</v>
          </cell>
          <cell r="AF19">
            <v>0</v>
          </cell>
          <cell r="AG19">
            <v>165000</v>
          </cell>
          <cell r="AI19">
            <v>0</v>
          </cell>
          <cell r="AJ19">
            <v>0</v>
          </cell>
          <cell r="AK19">
            <v>0</v>
          </cell>
          <cell r="AL19">
            <v>0</v>
          </cell>
          <cell r="AM19">
            <v>0</v>
          </cell>
          <cell r="AN19">
            <v>0</v>
          </cell>
          <cell r="AO19">
            <v>0</v>
          </cell>
          <cell r="AP19">
            <v>0</v>
          </cell>
          <cell r="AQ19">
            <v>0</v>
          </cell>
          <cell r="AR19">
            <v>0</v>
          </cell>
          <cell r="AS19">
            <v>0</v>
          </cell>
          <cell r="AT19">
            <v>0</v>
          </cell>
          <cell r="AW19" t="str">
            <v>-</v>
          </cell>
          <cell r="AX19">
            <v>0</v>
          </cell>
          <cell r="AY19">
            <v>0</v>
          </cell>
          <cell r="AZ19">
            <v>0</v>
          </cell>
          <cell r="BB19">
            <v>0</v>
          </cell>
          <cell r="BC19">
            <v>0</v>
          </cell>
          <cell r="BD19">
            <v>0</v>
          </cell>
          <cell r="BF19">
            <v>0</v>
          </cell>
          <cell r="BG19">
            <v>0</v>
          </cell>
          <cell r="BH19">
            <v>0</v>
          </cell>
          <cell r="BJ19">
            <v>0</v>
          </cell>
          <cell r="BK19">
            <v>0</v>
          </cell>
          <cell r="BL19">
            <v>0</v>
          </cell>
          <cell r="BN19">
            <v>0</v>
          </cell>
          <cell r="BO19">
            <v>0</v>
          </cell>
          <cell r="BP19">
            <v>0</v>
          </cell>
          <cell r="BR19">
            <v>0</v>
          </cell>
          <cell r="BS19">
            <v>0</v>
          </cell>
          <cell r="BT19">
            <v>0</v>
          </cell>
          <cell r="BV19">
            <v>0</v>
          </cell>
          <cell r="BW19">
            <v>0</v>
          </cell>
          <cell r="BX19">
            <v>0</v>
          </cell>
          <cell r="BZ19">
            <v>0</v>
          </cell>
          <cell r="CA19">
            <v>0</v>
          </cell>
          <cell r="CB19">
            <v>0</v>
          </cell>
          <cell r="CD19" t="str">
            <v>Funding x 4</v>
          </cell>
          <cell r="CF19" t="str">
            <v>-</v>
          </cell>
          <cell r="CG19" t="str">
            <v>-</v>
          </cell>
          <cell r="CH19" t="str">
            <v>-</v>
          </cell>
          <cell r="CI19">
            <v>0</v>
          </cell>
          <cell r="CK19" t="str">
            <v>-</v>
          </cell>
          <cell r="CL19" t="str">
            <v>-</v>
          </cell>
          <cell r="CM19" t="str">
            <v>-</v>
          </cell>
          <cell r="CN19">
            <v>0</v>
          </cell>
          <cell r="CP19" t="str">
            <v>-</v>
          </cell>
          <cell r="CQ19" t="str">
            <v>-</v>
          </cell>
          <cell r="CR19" t="str">
            <v>-</v>
          </cell>
          <cell r="CS19">
            <v>0</v>
          </cell>
          <cell r="CU19">
            <v>0</v>
          </cell>
          <cell r="CV19">
            <v>0</v>
          </cell>
          <cell r="CX19">
            <v>3794.9999999999709</v>
          </cell>
          <cell r="CY19">
            <v>0</v>
          </cell>
        </row>
        <row r="20">
          <cell r="B20">
            <v>11</v>
          </cell>
          <cell r="C20" t="str">
            <v>Lee Foster</v>
          </cell>
          <cell r="D20" t="str">
            <v>Lee Foster</v>
          </cell>
          <cell r="E20" t="str">
            <v>BASELINE</v>
          </cell>
          <cell r="F20" t="str">
            <v>ACCEPTED</v>
          </cell>
          <cell r="H20" t="str">
            <v>Agree</v>
          </cell>
          <cell r="I20" t="str">
            <v>Gemini Services</v>
          </cell>
          <cell r="J20" t="str">
            <v>Gemini Services</v>
          </cell>
          <cell r="K20" t="str">
            <v>Customer</v>
          </cell>
          <cell r="L20" t="str">
            <v>Future of Gemini</v>
          </cell>
          <cell r="M20" t="str">
            <v>Following the current programme of Gemini replatforming work, there will be a requirement to invest in a rewrite of the application</v>
          </cell>
          <cell r="N20">
            <v>1</v>
          </cell>
          <cell r="O20">
            <v>0</v>
          </cell>
          <cell r="P20">
            <v>0</v>
          </cell>
          <cell r="Q20">
            <v>0</v>
          </cell>
          <cell r="R20">
            <v>0</v>
          </cell>
          <cell r="S20">
            <v>0</v>
          </cell>
          <cell r="T20">
            <v>2420000</v>
          </cell>
          <cell r="U20">
            <v>2420000</v>
          </cell>
          <cell r="V20">
            <v>0</v>
          </cell>
          <cell r="W20">
            <v>0</v>
          </cell>
          <cell r="X20">
            <v>2475660</v>
          </cell>
          <cell r="Y20">
            <v>2475660</v>
          </cell>
          <cell r="Z20">
            <v>100000</v>
          </cell>
          <cell r="AA20">
            <v>2400000</v>
          </cell>
          <cell r="AB20">
            <v>2500000</v>
          </cell>
          <cell r="AC20">
            <v>5000000</v>
          </cell>
          <cell r="AD20">
            <v>100000</v>
          </cell>
          <cell r="AE20">
            <v>2400000</v>
          </cell>
          <cell r="AF20">
            <v>2500000</v>
          </cell>
          <cell r="AG20">
            <v>5000000</v>
          </cell>
          <cell r="AI20">
            <v>2420000</v>
          </cell>
          <cell r="AJ20">
            <v>0</v>
          </cell>
          <cell r="AK20">
            <v>0</v>
          </cell>
          <cell r="AL20">
            <v>0</v>
          </cell>
          <cell r="AM20">
            <v>0</v>
          </cell>
          <cell r="AN20">
            <v>2420000</v>
          </cell>
          <cell r="AO20">
            <v>2400000</v>
          </cell>
          <cell r="AP20">
            <v>2500000</v>
          </cell>
          <cell r="AQ20">
            <v>10500000</v>
          </cell>
          <cell r="AR20">
            <v>8500000</v>
          </cell>
          <cell r="AS20">
            <v>0</v>
          </cell>
          <cell r="AT20">
            <v>23900000</v>
          </cell>
          <cell r="AV20">
            <v>0</v>
          </cell>
          <cell r="AW20" t="str">
            <v>-</v>
          </cell>
          <cell r="AX20">
            <v>0</v>
          </cell>
          <cell r="AY20">
            <v>0</v>
          </cell>
          <cell r="AZ20">
            <v>2475660</v>
          </cell>
          <cell r="BB20">
            <v>0</v>
          </cell>
          <cell r="BC20">
            <v>0</v>
          </cell>
          <cell r="BD20">
            <v>0</v>
          </cell>
          <cell r="BF20">
            <v>0</v>
          </cell>
          <cell r="BG20">
            <v>0</v>
          </cell>
          <cell r="BH20">
            <v>0</v>
          </cell>
          <cell r="BJ20">
            <v>0</v>
          </cell>
          <cell r="BK20">
            <v>0</v>
          </cell>
          <cell r="BL20">
            <v>0</v>
          </cell>
          <cell r="BN20">
            <v>100000</v>
          </cell>
          <cell r="BO20">
            <v>2400000</v>
          </cell>
          <cell r="BP20">
            <v>2500000</v>
          </cell>
          <cell r="BR20">
            <v>0</v>
          </cell>
          <cell r="BS20">
            <v>0</v>
          </cell>
          <cell r="BT20">
            <v>0</v>
          </cell>
          <cell r="BV20">
            <v>0</v>
          </cell>
          <cell r="BW20">
            <v>0</v>
          </cell>
          <cell r="BX20">
            <v>0</v>
          </cell>
          <cell r="BZ20">
            <v>0</v>
          </cell>
          <cell r="CA20">
            <v>0</v>
          </cell>
          <cell r="CB20">
            <v>0</v>
          </cell>
          <cell r="CD20" t="str">
            <v>Funding x 1</v>
          </cell>
          <cell r="CF20" t="str">
            <v>New</v>
          </cell>
          <cell r="CG20" t="str">
            <v>Yes</v>
          </cell>
          <cell r="CH20" t="str">
            <v>-</v>
          </cell>
          <cell r="CI20">
            <v>5000</v>
          </cell>
          <cell r="CK20" t="str">
            <v>New</v>
          </cell>
          <cell r="CL20" t="str">
            <v>Yes</v>
          </cell>
          <cell r="CM20" t="str">
            <v>-</v>
          </cell>
          <cell r="CN20">
            <v>120000</v>
          </cell>
          <cell r="CP20" t="str">
            <v>New</v>
          </cell>
          <cell r="CQ20" t="str">
            <v>Yes</v>
          </cell>
          <cell r="CR20" t="str">
            <v>-</v>
          </cell>
          <cell r="CS20">
            <v>125000</v>
          </cell>
          <cell r="CU20">
            <v>0</v>
          </cell>
          <cell r="CV20">
            <v>0</v>
          </cell>
          <cell r="CX20">
            <v>-100000</v>
          </cell>
          <cell r="CY20">
            <v>75660</v>
          </cell>
        </row>
        <row r="21">
          <cell r="B21">
            <v>12</v>
          </cell>
          <cell r="C21" t="str">
            <v>Ranjit Patel</v>
          </cell>
          <cell r="D21" t="str">
            <v>Ranjit Patel</v>
          </cell>
          <cell r="E21" t="str">
            <v>n/a</v>
          </cell>
          <cell r="F21" t="str">
            <v>REJECTED</v>
          </cell>
          <cell r="G21" t="str">
            <v>No funds carried over for BP20</v>
          </cell>
          <cell r="H21" t="str">
            <v>Agree</v>
          </cell>
          <cell r="I21" t="str">
            <v xml:space="preserve">Maintaining and improving our services </v>
          </cell>
          <cell r="J21" t="str">
            <v xml:space="preserve">Maintaining and improving our services </v>
          </cell>
          <cell r="K21" t="str">
            <v>Customer</v>
          </cell>
          <cell r="L21" t="str">
            <v>Smart DCC Demand Data</v>
          </cell>
          <cell r="M21" t="str">
            <v>New data requirements in SAP ISU &amp; BW for DN's</v>
          </cell>
          <cell r="R21">
            <v>0</v>
          </cell>
          <cell r="S21">
            <v>0</v>
          </cell>
          <cell r="T21">
            <v>275000</v>
          </cell>
          <cell r="U21">
            <v>275000</v>
          </cell>
          <cell r="V21">
            <v>0</v>
          </cell>
          <cell r="W21">
            <v>0</v>
          </cell>
          <cell r="X21">
            <v>281325</v>
          </cell>
          <cell r="Y21">
            <v>281325</v>
          </cell>
          <cell r="Z21">
            <v>0</v>
          </cell>
          <cell r="AA21">
            <v>0</v>
          </cell>
          <cell r="AB21">
            <v>0</v>
          </cell>
          <cell r="AC21">
            <v>0</v>
          </cell>
          <cell r="AD21">
            <v>0</v>
          </cell>
          <cell r="AE21">
            <v>0</v>
          </cell>
          <cell r="AF21">
            <v>0</v>
          </cell>
          <cell r="AG21">
            <v>0</v>
          </cell>
          <cell r="AI21">
            <v>0</v>
          </cell>
          <cell r="AJ21">
            <v>0</v>
          </cell>
          <cell r="AK21">
            <v>0</v>
          </cell>
          <cell r="AL21">
            <v>0</v>
          </cell>
          <cell r="AM21">
            <v>0</v>
          </cell>
          <cell r="AN21">
            <v>0</v>
          </cell>
          <cell r="AO21">
            <v>0</v>
          </cell>
          <cell r="AP21">
            <v>0</v>
          </cell>
          <cell r="AQ21">
            <v>0</v>
          </cell>
          <cell r="AR21">
            <v>0</v>
          </cell>
          <cell r="AS21">
            <v>0</v>
          </cell>
          <cell r="AT21">
            <v>0</v>
          </cell>
          <cell r="AW21" t="str">
            <v>-</v>
          </cell>
          <cell r="AX21">
            <v>0</v>
          </cell>
          <cell r="AY21">
            <v>0</v>
          </cell>
          <cell r="AZ21">
            <v>0</v>
          </cell>
          <cell r="BB21">
            <v>0</v>
          </cell>
          <cell r="BC21">
            <v>0</v>
          </cell>
          <cell r="BD21">
            <v>0</v>
          </cell>
          <cell r="BF21">
            <v>0</v>
          </cell>
          <cell r="BG21">
            <v>0</v>
          </cell>
          <cell r="BH21">
            <v>0</v>
          </cell>
          <cell r="BJ21">
            <v>0</v>
          </cell>
          <cell r="BK21">
            <v>0</v>
          </cell>
          <cell r="BL21">
            <v>0</v>
          </cell>
          <cell r="BN21">
            <v>0</v>
          </cell>
          <cell r="BO21">
            <v>0</v>
          </cell>
          <cell r="BP21">
            <v>0</v>
          </cell>
          <cell r="BR21">
            <v>0</v>
          </cell>
          <cell r="BS21">
            <v>0</v>
          </cell>
          <cell r="BT21">
            <v>0</v>
          </cell>
          <cell r="BV21">
            <v>0</v>
          </cell>
          <cell r="BW21">
            <v>0</v>
          </cell>
          <cell r="BX21">
            <v>0</v>
          </cell>
          <cell r="BZ21">
            <v>0</v>
          </cell>
          <cell r="CA21">
            <v>0</v>
          </cell>
          <cell r="CB21">
            <v>0</v>
          </cell>
          <cell r="CD21" t="str">
            <v>Funding x 4</v>
          </cell>
          <cell r="CF21" t="str">
            <v>-</v>
          </cell>
          <cell r="CG21" t="str">
            <v>-</v>
          </cell>
          <cell r="CH21" t="str">
            <v>-</v>
          </cell>
          <cell r="CI21">
            <v>0</v>
          </cell>
          <cell r="CK21" t="str">
            <v>-</v>
          </cell>
          <cell r="CL21" t="str">
            <v>-</v>
          </cell>
          <cell r="CM21" t="str">
            <v>-</v>
          </cell>
          <cell r="CN21">
            <v>0</v>
          </cell>
          <cell r="CP21" t="str">
            <v>-</v>
          </cell>
          <cell r="CQ21" t="str">
            <v>-</v>
          </cell>
          <cell r="CR21" t="str">
            <v>-</v>
          </cell>
          <cell r="CS21">
            <v>0</v>
          </cell>
          <cell r="CU21">
            <v>0</v>
          </cell>
          <cell r="CV21">
            <v>0</v>
          </cell>
          <cell r="CX21">
            <v>0</v>
          </cell>
          <cell r="CY21">
            <v>281325</v>
          </cell>
        </row>
        <row r="22">
          <cell r="B22">
            <v>13</v>
          </cell>
          <cell r="C22" t="str">
            <v>Lee Foster</v>
          </cell>
          <cell r="D22" t="str">
            <v>Lee Foster</v>
          </cell>
          <cell r="E22" t="str">
            <v>n/a</v>
          </cell>
          <cell r="F22" t="str">
            <v>REJECTED</v>
          </cell>
          <cell r="H22" t="str">
            <v>Agree</v>
          </cell>
          <cell r="I22" t="str">
            <v xml:space="preserve">Maintaining and improving our services </v>
          </cell>
          <cell r="J22" t="str">
            <v xml:space="preserve">Maintaining and improving our services </v>
          </cell>
          <cell r="K22" t="str">
            <v>Customer</v>
          </cell>
          <cell r="L22" t="str">
            <v>Minor Release Delivery</v>
          </cell>
          <cell r="M22" t="str">
            <v>The delivery of two UK Link minor releases</v>
          </cell>
          <cell r="R22">
            <v>301000</v>
          </cell>
          <cell r="S22">
            <v>0</v>
          </cell>
          <cell r="T22">
            <v>0</v>
          </cell>
          <cell r="U22">
            <v>301000</v>
          </cell>
          <cell r="V22">
            <v>307923</v>
          </cell>
          <cell r="W22">
            <v>0</v>
          </cell>
          <cell r="X22">
            <v>0</v>
          </cell>
          <cell r="Y22">
            <v>307923</v>
          </cell>
          <cell r="Z22">
            <v>0</v>
          </cell>
          <cell r="AA22">
            <v>0</v>
          </cell>
          <cell r="AB22">
            <v>0</v>
          </cell>
          <cell r="AC22">
            <v>0</v>
          </cell>
          <cell r="AD22">
            <v>0</v>
          </cell>
          <cell r="AE22">
            <v>0</v>
          </cell>
          <cell r="AF22">
            <v>0</v>
          </cell>
          <cell r="AG22">
            <v>0</v>
          </cell>
          <cell r="AI22">
            <v>0</v>
          </cell>
          <cell r="AJ22">
            <v>0</v>
          </cell>
          <cell r="AK22">
            <v>0</v>
          </cell>
          <cell r="AL22">
            <v>0</v>
          </cell>
          <cell r="AM22">
            <v>0</v>
          </cell>
          <cell r="AN22">
            <v>0</v>
          </cell>
          <cell r="AO22">
            <v>0</v>
          </cell>
          <cell r="AP22">
            <v>0</v>
          </cell>
          <cell r="AQ22">
            <v>0</v>
          </cell>
          <cell r="AR22">
            <v>0</v>
          </cell>
          <cell r="AS22">
            <v>0</v>
          </cell>
          <cell r="AT22">
            <v>0</v>
          </cell>
          <cell r="AW22" t="str">
            <v>-</v>
          </cell>
          <cell r="AX22">
            <v>0</v>
          </cell>
          <cell r="AY22">
            <v>0</v>
          </cell>
          <cell r="AZ22">
            <v>0</v>
          </cell>
          <cell r="BB22">
            <v>0</v>
          </cell>
          <cell r="BC22">
            <v>0</v>
          </cell>
          <cell r="BD22">
            <v>0</v>
          </cell>
          <cell r="BF22">
            <v>0</v>
          </cell>
          <cell r="BG22">
            <v>0</v>
          </cell>
          <cell r="BH22">
            <v>0</v>
          </cell>
          <cell r="BJ22">
            <v>0</v>
          </cell>
          <cell r="BK22">
            <v>0</v>
          </cell>
          <cell r="BL22">
            <v>0</v>
          </cell>
          <cell r="BN22">
            <v>0</v>
          </cell>
          <cell r="BO22">
            <v>0</v>
          </cell>
          <cell r="BP22">
            <v>0</v>
          </cell>
          <cell r="BR22">
            <v>0</v>
          </cell>
          <cell r="BS22">
            <v>0</v>
          </cell>
          <cell r="BT22">
            <v>0</v>
          </cell>
          <cell r="BV22">
            <v>0</v>
          </cell>
          <cell r="BW22">
            <v>0</v>
          </cell>
          <cell r="BX22">
            <v>0</v>
          </cell>
          <cell r="BZ22">
            <v>0</v>
          </cell>
          <cell r="CA22">
            <v>0</v>
          </cell>
          <cell r="CB22">
            <v>0</v>
          </cell>
          <cell r="CD22" t="str">
            <v>Funding x 4</v>
          </cell>
          <cell r="CF22" t="str">
            <v>-</v>
          </cell>
          <cell r="CG22" t="str">
            <v>-</v>
          </cell>
          <cell r="CH22" t="str">
            <v>-</v>
          </cell>
          <cell r="CI22">
            <v>0</v>
          </cell>
          <cell r="CK22" t="str">
            <v>-</v>
          </cell>
          <cell r="CL22" t="str">
            <v>-</v>
          </cell>
          <cell r="CM22" t="str">
            <v>-</v>
          </cell>
          <cell r="CN22">
            <v>0</v>
          </cell>
          <cell r="CP22" t="str">
            <v>-</v>
          </cell>
          <cell r="CQ22" t="str">
            <v>-</v>
          </cell>
          <cell r="CR22" t="str">
            <v>-</v>
          </cell>
          <cell r="CS22">
            <v>0</v>
          </cell>
          <cell r="CU22">
            <v>0</v>
          </cell>
          <cell r="CV22">
            <v>0</v>
          </cell>
          <cell r="CX22">
            <v>0</v>
          </cell>
          <cell r="CY22">
            <v>0</v>
          </cell>
        </row>
        <row r="23">
          <cell r="B23">
            <v>14</v>
          </cell>
          <cell r="C23" t="str">
            <v>Ranjit Patel</v>
          </cell>
          <cell r="D23" t="str">
            <v>Ranjit Patel</v>
          </cell>
          <cell r="E23" t="str">
            <v>RECOMMENDED</v>
          </cell>
          <cell r="F23" t="str">
            <v>ACCEPTED</v>
          </cell>
          <cell r="H23" t="str">
            <v>Agree</v>
          </cell>
          <cell r="I23" t="str">
            <v>Digitising our Business</v>
          </cell>
          <cell r="J23" t="str">
            <v>Digitising our Business</v>
          </cell>
          <cell r="K23" t="str">
            <v>Xoserve</v>
          </cell>
          <cell r="L23" t="str">
            <v>Big Data Platform</v>
          </cell>
          <cell r="M23" t="str">
            <v xml:space="preserve">Creation of  a big data lake accessible to all for research and advanced analytics </v>
          </cell>
          <cell r="N23">
            <v>0</v>
          </cell>
          <cell r="O23">
            <v>0</v>
          </cell>
          <cell r="P23">
            <v>0</v>
          </cell>
          <cell r="Q23">
            <v>1</v>
          </cell>
          <cell r="R23">
            <v>0</v>
          </cell>
          <cell r="S23">
            <v>0</v>
          </cell>
          <cell r="T23">
            <v>0</v>
          </cell>
          <cell r="U23">
            <v>0</v>
          </cell>
          <cell r="V23">
            <v>0</v>
          </cell>
          <cell r="W23">
            <v>0</v>
          </cell>
          <cell r="X23">
            <v>0</v>
          </cell>
          <cell r="Y23">
            <v>0</v>
          </cell>
          <cell r="Z23">
            <v>630000</v>
          </cell>
          <cell r="AA23">
            <v>840000</v>
          </cell>
          <cell r="AB23">
            <v>300000</v>
          </cell>
          <cell r="AC23">
            <v>1770000</v>
          </cell>
          <cell r="AD23">
            <v>630000</v>
          </cell>
          <cell r="AE23">
            <v>840000</v>
          </cell>
          <cell r="AF23">
            <v>300000</v>
          </cell>
          <cell r="AG23">
            <v>1770000</v>
          </cell>
          <cell r="AI23">
            <v>600000</v>
          </cell>
          <cell r="AJ23">
            <v>1200000</v>
          </cell>
          <cell r="AN23">
            <v>1800000</v>
          </cell>
          <cell r="AO23">
            <v>840000</v>
          </cell>
          <cell r="AP23">
            <v>300000</v>
          </cell>
          <cell r="AQ23">
            <v>0</v>
          </cell>
          <cell r="AT23">
            <v>1140000</v>
          </cell>
          <cell r="AV23">
            <v>0</v>
          </cell>
          <cell r="AW23" t="str">
            <v>-</v>
          </cell>
          <cell r="AX23">
            <v>0</v>
          </cell>
          <cell r="AY23">
            <v>0</v>
          </cell>
          <cell r="AZ23">
            <v>0</v>
          </cell>
          <cell r="BB23">
            <v>0</v>
          </cell>
          <cell r="BC23">
            <v>0</v>
          </cell>
          <cell r="BD23">
            <v>0</v>
          </cell>
          <cell r="BF23">
            <v>0</v>
          </cell>
          <cell r="BG23">
            <v>0</v>
          </cell>
          <cell r="BH23">
            <v>0</v>
          </cell>
          <cell r="BJ23">
            <v>0</v>
          </cell>
          <cell r="BK23">
            <v>0</v>
          </cell>
          <cell r="BL23">
            <v>0</v>
          </cell>
          <cell r="BN23">
            <v>0</v>
          </cell>
          <cell r="BO23">
            <v>0</v>
          </cell>
          <cell r="BP23">
            <v>0</v>
          </cell>
          <cell r="BR23">
            <v>0</v>
          </cell>
          <cell r="BS23">
            <v>0</v>
          </cell>
          <cell r="BT23">
            <v>0</v>
          </cell>
          <cell r="BV23">
            <v>0</v>
          </cell>
          <cell r="BW23">
            <v>0</v>
          </cell>
          <cell r="BX23">
            <v>0</v>
          </cell>
          <cell r="BZ23">
            <v>630000</v>
          </cell>
          <cell r="CA23">
            <v>840000</v>
          </cell>
          <cell r="CB23">
            <v>300000</v>
          </cell>
          <cell r="CD23" t="str">
            <v>Funding x 1</v>
          </cell>
          <cell r="CF23" t="str">
            <v>New</v>
          </cell>
          <cell r="CG23" t="str">
            <v>Yes</v>
          </cell>
          <cell r="CH23" t="str">
            <v>-</v>
          </cell>
          <cell r="CI23">
            <v>31500</v>
          </cell>
          <cell r="CK23" t="str">
            <v>New</v>
          </cell>
          <cell r="CL23" t="str">
            <v>Yes</v>
          </cell>
          <cell r="CM23" t="str">
            <v>-</v>
          </cell>
          <cell r="CN23">
            <v>42000</v>
          </cell>
          <cell r="CP23" t="str">
            <v>New</v>
          </cell>
          <cell r="CQ23" t="str">
            <v>Yes</v>
          </cell>
          <cell r="CR23" t="str">
            <v>-</v>
          </cell>
          <cell r="CS23">
            <v>15000</v>
          </cell>
          <cell r="CU23">
            <v>0</v>
          </cell>
          <cell r="CV23">
            <v>0</v>
          </cell>
          <cell r="CX23">
            <v>-630000</v>
          </cell>
          <cell r="CY23">
            <v>-840000</v>
          </cell>
        </row>
        <row r="24">
          <cell r="B24">
            <v>15</v>
          </cell>
          <cell r="C24" t="str">
            <v>Lee Foster</v>
          </cell>
          <cell r="D24" t="str">
            <v>Clive Nicholas</v>
          </cell>
          <cell r="E24" t="str">
            <v>n/a</v>
          </cell>
          <cell r="F24" t="str">
            <v>REJECTED</v>
          </cell>
          <cell r="G24" t="str">
            <v>Merged with (N)67</v>
          </cell>
          <cell r="H24" t="str">
            <v>Agree</v>
          </cell>
          <cell r="I24" t="str">
            <v>Moving to the Cloud</v>
          </cell>
          <cell r="J24" t="str">
            <v>Moving to the Cloud</v>
          </cell>
          <cell r="K24" t="str">
            <v>Xoserve</v>
          </cell>
          <cell r="L24" t="str">
            <v>ERP Replatform to Cloud</v>
          </cell>
          <cell r="M24" t="str">
            <v>Moving the ERP system from SAP cloud to own infrastructure</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I24">
            <v>0</v>
          </cell>
          <cell r="AJ24">
            <v>0</v>
          </cell>
          <cell r="AK24">
            <v>83000</v>
          </cell>
          <cell r="AL24">
            <v>167000</v>
          </cell>
          <cell r="AM24">
            <v>0</v>
          </cell>
          <cell r="AN24">
            <v>250000</v>
          </cell>
          <cell r="AO24">
            <v>0</v>
          </cell>
          <cell r="AP24">
            <v>0</v>
          </cell>
          <cell r="AQ24">
            <v>0</v>
          </cell>
          <cell r="AR24">
            <v>0</v>
          </cell>
          <cell r="AS24">
            <v>0</v>
          </cell>
          <cell r="AT24">
            <v>0</v>
          </cell>
          <cell r="AW24" t="str">
            <v>-</v>
          </cell>
          <cell r="AX24">
            <v>0</v>
          </cell>
          <cell r="AY24">
            <v>0</v>
          </cell>
          <cell r="AZ24">
            <v>0</v>
          </cell>
          <cell r="BB24">
            <v>0</v>
          </cell>
          <cell r="BC24">
            <v>0</v>
          </cell>
          <cell r="BD24">
            <v>0</v>
          </cell>
          <cell r="BF24">
            <v>0</v>
          </cell>
          <cell r="BG24">
            <v>0</v>
          </cell>
          <cell r="BH24">
            <v>0</v>
          </cell>
          <cell r="BJ24">
            <v>0</v>
          </cell>
          <cell r="BK24">
            <v>0</v>
          </cell>
          <cell r="BL24">
            <v>0</v>
          </cell>
          <cell r="BN24">
            <v>0</v>
          </cell>
          <cell r="BO24">
            <v>0</v>
          </cell>
          <cell r="BP24">
            <v>0</v>
          </cell>
          <cell r="BR24">
            <v>0</v>
          </cell>
          <cell r="BS24">
            <v>0</v>
          </cell>
          <cell r="BT24">
            <v>0</v>
          </cell>
          <cell r="BV24">
            <v>0</v>
          </cell>
          <cell r="BW24">
            <v>0</v>
          </cell>
          <cell r="BX24">
            <v>0</v>
          </cell>
          <cell r="BZ24">
            <v>0</v>
          </cell>
          <cell r="CA24">
            <v>0</v>
          </cell>
          <cell r="CB24">
            <v>0</v>
          </cell>
          <cell r="CD24" t="str">
            <v>Funding x 4</v>
          </cell>
          <cell r="CF24" t="str">
            <v>-</v>
          </cell>
          <cell r="CG24" t="str">
            <v>-</v>
          </cell>
          <cell r="CH24" t="str">
            <v>-</v>
          </cell>
          <cell r="CI24">
            <v>0</v>
          </cell>
          <cell r="CK24" t="str">
            <v>-</v>
          </cell>
          <cell r="CL24" t="str">
            <v>-</v>
          </cell>
          <cell r="CM24" t="str">
            <v>-</v>
          </cell>
          <cell r="CN24">
            <v>0</v>
          </cell>
          <cell r="CP24" t="str">
            <v>-</v>
          </cell>
          <cell r="CQ24" t="str">
            <v>-</v>
          </cell>
          <cell r="CR24" t="str">
            <v>-</v>
          </cell>
          <cell r="CS24">
            <v>0</v>
          </cell>
          <cell r="CU24">
            <v>0</v>
          </cell>
          <cell r="CV24">
            <v>0</v>
          </cell>
          <cell r="CX24">
            <v>0</v>
          </cell>
          <cell r="CY24">
            <v>0</v>
          </cell>
        </row>
        <row r="25">
          <cell r="B25">
            <v>16</v>
          </cell>
          <cell r="C25" t="str">
            <v>Lee Foster</v>
          </cell>
          <cell r="D25" t="str">
            <v>Lee Foster</v>
          </cell>
          <cell r="E25" t="str">
            <v>BASELINE</v>
          </cell>
          <cell r="F25" t="str">
            <v>REJECTED</v>
          </cell>
          <cell r="H25" t="str">
            <v>Agree</v>
          </cell>
          <cell r="I25" t="str">
            <v>Gemini Services</v>
          </cell>
          <cell r="J25" t="str">
            <v>Gemini Services</v>
          </cell>
          <cell r="K25" t="str">
            <v>Customer</v>
          </cell>
          <cell r="L25" t="str">
            <v>Gemini Rewrite</v>
          </cell>
          <cell r="M25" t="str">
            <v>Following the current programme of Gemini replatforming work, there will be a requirement to invest in a rewrite of the application</v>
          </cell>
          <cell r="N25">
            <v>1</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I25">
            <v>0</v>
          </cell>
          <cell r="AJ25">
            <v>3636000</v>
          </cell>
          <cell r="AK25">
            <v>14545000</v>
          </cell>
          <cell r="AL25">
            <v>14545000</v>
          </cell>
          <cell r="AM25">
            <v>7273000</v>
          </cell>
          <cell r="AN25">
            <v>39999000</v>
          </cell>
          <cell r="AO25">
            <v>0</v>
          </cell>
          <cell r="AP25">
            <v>3636000</v>
          </cell>
          <cell r="AQ25">
            <v>14545000</v>
          </cell>
          <cell r="AR25">
            <v>14545000</v>
          </cell>
          <cell r="AS25">
            <v>7273000</v>
          </cell>
          <cell r="AT25">
            <v>39999000</v>
          </cell>
          <cell r="AV25">
            <v>0</v>
          </cell>
          <cell r="AW25" t="str">
            <v>-</v>
          </cell>
          <cell r="AX25">
            <v>0</v>
          </cell>
          <cell r="AY25">
            <v>0</v>
          </cell>
          <cell r="AZ25">
            <v>0</v>
          </cell>
          <cell r="BB25">
            <v>0</v>
          </cell>
          <cell r="BC25">
            <v>0</v>
          </cell>
          <cell r="BD25">
            <v>0</v>
          </cell>
          <cell r="BF25">
            <v>0</v>
          </cell>
          <cell r="BG25">
            <v>0</v>
          </cell>
          <cell r="BH25">
            <v>0</v>
          </cell>
          <cell r="BJ25">
            <v>0</v>
          </cell>
          <cell r="BK25">
            <v>0</v>
          </cell>
          <cell r="BL25">
            <v>0</v>
          </cell>
          <cell r="BN25">
            <v>0</v>
          </cell>
          <cell r="BO25">
            <v>0</v>
          </cell>
          <cell r="BP25">
            <v>0</v>
          </cell>
          <cell r="BR25">
            <v>0</v>
          </cell>
          <cell r="BS25">
            <v>0</v>
          </cell>
          <cell r="BT25">
            <v>0</v>
          </cell>
          <cell r="BV25">
            <v>0</v>
          </cell>
          <cell r="BW25">
            <v>0</v>
          </cell>
          <cell r="BX25">
            <v>0</v>
          </cell>
          <cell r="BZ25">
            <v>0</v>
          </cell>
          <cell r="CA25">
            <v>0</v>
          </cell>
          <cell r="CB25">
            <v>0</v>
          </cell>
          <cell r="CD25" t="str">
            <v>Funding x 1</v>
          </cell>
          <cell r="CF25" t="str">
            <v>-</v>
          </cell>
          <cell r="CG25" t="str">
            <v>-</v>
          </cell>
          <cell r="CH25" t="str">
            <v>-</v>
          </cell>
          <cell r="CI25">
            <v>0</v>
          </cell>
          <cell r="CK25" t="str">
            <v>-</v>
          </cell>
          <cell r="CL25" t="str">
            <v>-</v>
          </cell>
          <cell r="CM25" t="str">
            <v>-</v>
          </cell>
          <cell r="CN25">
            <v>0</v>
          </cell>
          <cell r="CP25" t="str">
            <v>-</v>
          </cell>
          <cell r="CQ25" t="str">
            <v>-</v>
          </cell>
          <cell r="CR25" t="str">
            <v>-</v>
          </cell>
          <cell r="CS25">
            <v>0</v>
          </cell>
          <cell r="CU25">
            <v>0</v>
          </cell>
          <cell r="CV25">
            <v>0</v>
          </cell>
          <cell r="CX25">
            <v>0</v>
          </cell>
          <cell r="CY25">
            <v>0</v>
          </cell>
        </row>
        <row r="26">
          <cell r="B26">
            <v>17</v>
          </cell>
          <cell r="C26" t="str">
            <v>Lee Foster</v>
          </cell>
          <cell r="D26" t="str">
            <v>Lee Foster</v>
          </cell>
          <cell r="E26" t="str">
            <v>RECOMMENDED</v>
          </cell>
          <cell r="F26" t="str">
            <v>ACCEPTED</v>
          </cell>
          <cell r="G26" t="str">
            <v>Its not that complicated at application! Costs in 20/21 are for a PEGA POC. If it fails we will need to revisit the costs for this work in BP21. Costs in 21/22 assume the PEGA POC goes well and the solution can be rolled out.</v>
          </cell>
          <cell r="H26" t="str">
            <v>Agree</v>
          </cell>
          <cell r="I26" t="str">
            <v xml:space="preserve">Maintaining and improving our services </v>
          </cell>
          <cell r="J26" t="str">
            <v>Digitising our Business</v>
          </cell>
          <cell r="K26" t="str">
            <v>Xoserve</v>
          </cell>
          <cell r="L26" t="str">
            <v>CMS Rewrite</v>
          </cell>
          <cell r="M26" t="str">
            <v>Analysis work to investigate the options and benefits of a Contract Management System rewrite (last completed 2013/14) to provide an improved customer experience</v>
          </cell>
          <cell r="N26">
            <v>0</v>
          </cell>
          <cell r="O26">
            <v>0.1</v>
          </cell>
          <cell r="P26">
            <v>0</v>
          </cell>
          <cell r="Q26">
            <v>0.9</v>
          </cell>
          <cell r="R26">
            <v>0</v>
          </cell>
          <cell r="S26">
            <v>0</v>
          </cell>
          <cell r="T26">
            <v>0</v>
          </cell>
          <cell r="U26">
            <v>0</v>
          </cell>
          <cell r="V26">
            <v>0</v>
          </cell>
          <cell r="W26">
            <v>0</v>
          </cell>
          <cell r="X26">
            <v>0</v>
          </cell>
          <cell r="Y26">
            <v>0</v>
          </cell>
          <cell r="Z26">
            <v>200000</v>
          </cell>
          <cell r="AA26">
            <v>300000</v>
          </cell>
          <cell r="AB26">
            <v>0</v>
          </cell>
          <cell r="AC26">
            <v>500000</v>
          </cell>
          <cell r="AD26">
            <v>200000</v>
          </cell>
          <cell r="AE26">
            <v>300000</v>
          </cell>
          <cell r="AF26">
            <v>0</v>
          </cell>
          <cell r="AG26">
            <v>500000</v>
          </cell>
          <cell r="AI26">
            <v>500000</v>
          </cell>
          <cell r="AJ26">
            <v>2000000</v>
          </cell>
          <cell r="AK26">
            <v>500000</v>
          </cell>
          <cell r="AL26">
            <v>0</v>
          </cell>
          <cell r="AM26">
            <v>0</v>
          </cell>
          <cell r="AN26">
            <v>3000000</v>
          </cell>
          <cell r="AO26">
            <v>300000</v>
          </cell>
          <cell r="AP26">
            <v>0</v>
          </cell>
          <cell r="AQ26">
            <v>0</v>
          </cell>
          <cell r="AR26">
            <v>0</v>
          </cell>
          <cell r="AS26">
            <v>0</v>
          </cell>
          <cell r="AT26">
            <v>300000</v>
          </cell>
          <cell r="AV26">
            <v>0</v>
          </cell>
          <cell r="AW26" t="str">
            <v>-</v>
          </cell>
          <cell r="AX26">
            <v>0</v>
          </cell>
          <cell r="AY26">
            <v>0</v>
          </cell>
          <cell r="AZ26">
            <v>0</v>
          </cell>
          <cell r="BB26">
            <v>0</v>
          </cell>
          <cell r="BC26">
            <v>0</v>
          </cell>
          <cell r="BD26">
            <v>0</v>
          </cell>
          <cell r="BF26">
            <v>0</v>
          </cell>
          <cell r="BG26">
            <v>0</v>
          </cell>
          <cell r="BH26">
            <v>0</v>
          </cell>
          <cell r="BJ26">
            <v>0</v>
          </cell>
          <cell r="BK26">
            <v>0</v>
          </cell>
          <cell r="BL26">
            <v>0</v>
          </cell>
          <cell r="BN26">
            <v>0</v>
          </cell>
          <cell r="BO26">
            <v>0</v>
          </cell>
          <cell r="BP26">
            <v>0</v>
          </cell>
          <cell r="BR26">
            <v>20000</v>
          </cell>
          <cell r="BS26">
            <v>30000</v>
          </cell>
          <cell r="BT26">
            <v>0</v>
          </cell>
          <cell r="BV26">
            <v>0</v>
          </cell>
          <cell r="BW26">
            <v>0</v>
          </cell>
          <cell r="BX26">
            <v>0</v>
          </cell>
          <cell r="BZ26">
            <v>180000</v>
          </cell>
          <cell r="CA26">
            <v>270000</v>
          </cell>
          <cell r="CB26">
            <v>0</v>
          </cell>
          <cell r="CD26" t="str">
            <v>Funding x 2</v>
          </cell>
          <cell r="CF26" t="str">
            <v>New</v>
          </cell>
          <cell r="CG26" t="str">
            <v>Yes</v>
          </cell>
          <cell r="CH26" t="str">
            <v>-</v>
          </cell>
          <cell r="CI26">
            <v>20000</v>
          </cell>
          <cell r="CK26" t="str">
            <v>New</v>
          </cell>
          <cell r="CL26" t="str">
            <v>Yes</v>
          </cell>
          <cell r="CM26" t="str">
            <v>-</v>
          </cell>
          <cell r="CN26">
            <v>30000</v>
          </cell>
          <cell r="CP26" t="str">
            <v>New</v>
          </cell>
          <cell r="CQ26" t="str">
            <v>Yes</v>
          </cell>
          <cell r="CR26" t="str">
            <v>-</v>
          </cell>
          <cell r="CS26">
            <v>0</v>
          </cell>
          <cell r="CU26">
            <v>0</v>
          </cell>
          <cell r="CV26">
            <v>0</v>
          </cell>
          <cell r="CX26">
            <v>-200000</v>
          </cell>
          <cell r="CY26">
            <v>-300000</v>
          </cell>
        </row>
        <row r="27">
          <cell r="B27">
            <v>18</v>
          </cell>
          <cell r="C27" t="str">
            <v>Lee Foster</v>
          </cell>
          <cell r="D27" t="str">
            <v>Lee Foster</v>
          </cell>
          <cell r="E27" t="str">
            <v>n/a</v>
          </cell>
          <cell r="F27" t="str">
            <v>REJECTED</v>
          </cell>
          <cell r="G27" t="str">
            <v>Should be included as part of (N)46</v>
          </cell>
          <cell r="H27" t="str">
            <v>Disagree</v>
          </cell>
          <cell r="I27" t="str">
            <v>Moving to the Cloud</v>
          </cell>
          <cell r="J27" t="str">
            <v>Moving to the Cloud</v>
          </cell>
          <cell r="K27" t="str">
            <v>Xoserve</v>
          </cell>
          <cell r="L27" t="str">
            <v>EFT to CPI</v>
          </cell>
          <cell r="M27" t="str">
            <v>To move the EFT mechanism to a cloud hosted equivalent</v>
          </cell>
          <cell r="R27">
            <v>0</v>
          </cell>
          <cell r="S27">
            <v>0</v>
          </cell>
          <cell r="T27">
            <v>0</v>
          </cell>
          <cell r="U27">
            <v>0</v>
          </cell>
          <cell r="V27">
            <v>0</v>
          </cell>
          <cell r="W27">
            <v>0</v>
          </cell>
          <cell r="X27">
            <v>0</v>
          </cell>
          <cell r="Y27">
            <v>0</v>
          </cell>
          <cell r="Z27">
            <v>50000</v>
          </cell>
          <cell r="AA27">
            <v>1950000</v>
          </cell>
          <cell r="AB27">
            <v>0</v>
          </cell>
          <cell r="AC27">
            <v>2000000</v>
          </cell>
          <cell r="AD27">
            <v>50000</v>
          </cell>
          <cell r="AE27">
            <v>1950000</v>
          </cell>
          <cell r="AF27">
            <v>0</v>
          </cell>
          <cell r="AG27">
            <v>2000000</v>
          </cell>
          <cell r="AI27">
            <v>2000000</v>
          </cell>
          <cell r="AJ27">
            <v>0</v>
          </cell>
          <cell r="AK27">
            <v>0</v>
          </cell>
          <cell r="AL27">
            <v>0</v>
          </cell>
          <cell r="AM27">
            <v>0</v>
          </cell>
          <cell r="AN27">
            <v>2000000</v>
          </cell>
          <cell r="AO27">
            <v>1950000</v>
          </cell>
          <cell r="AP27">
            <v>0</v>
          </cell>
          <cell r="AQ27">
            <v>0</v>
          </cell>
          <cell r="AR27">
            <v>0</v>
          </cell>
          <cell r="AS27">
            <v>0</v>
          </cell>
          <cell r="AT27">
            <v>1950000</v>
          </cell>
          <cell r="AW27" t="str">
            <v>-</v>
          </cell>
          <cell r="AX27">
            <v>0</v>
          </cell>
          <cell r="AY27">
            <v>0</v>
          </cell>
          <cell r="AZ27">
            <v>0</v>
          </cell>
          <cell r="BB27">
            <v>0</v>
          </cell>
          <cell r="BC27">
            <v>0</v>
          </cell>
          <cell r="BD27">
            <v>0</v>
          </cell>
          <cell r="BF27">
            <v>0</v>
          </cell>
          <cell r="BG27">
            <v>0</v>
          </cell>
          <cell r="BH27">
            <v>0</v>
          </cell>
          <cell r="BJ27">
            <v>0</v>
          </cell>
          <cell r="BK27">
            <v>0</v>
          </cell>
          <cell r="BL27">
            <v>0</v>
          </cell>
          <cell r="BN27">
            <v>0</v>
          </cell>
          <cell r="BO27">
            <v>0</v>
          </cell>
          <cell r="BP27">
            <v>0</v>
          </cell>
          <cell r="BR27">
            <v>0</v>
          </cell>
          <cell r="BS27">
            <v>0</v>
          </cell>
          <cell r="BT27">
            <v>0</v>
          </cell>
          <cell r="BV27">
            <v>0</v>
          </cell>
          <cell r="BW27">
            <v>0</v>
          </cell>
          <cell r="BX27">
            <v>0</v>
          </cell>
          <cell r="BZ27">
            <v>0</v>
          </cell>
          <cell r="CA27">
            <v>0</v>
          </cell>
          <cell r="CB27">
            <v>0</v>
          </cell>
          <cell r="CD27" t="str">
            <v>Funding x 4</v>
          </cell>
          <cell r="CF27" t="str">
            <v>-</v>
          </cell>
          <cell r="CG27" t="str">
            <v>-</v>
          </cell>
          <cell r="CH27" t="str">
            <v>-</v>
          </cell>
          <cell r="CI27">
            <v>0</v>
          </cell>
          <cell r="CK27" t="str">
            <v>-</v>
          </cell>
          <cell r="CL27" t="str">
            <v>-</v>
          </cell>
          <cell r="CM27" t="str">
            <v>-</v>
          </cell>
          <cell r="CN27">
            <v>0</v>
          </cell>
          <cell r="CP27" t="str">
            <v>-</v>
          </cell>
          <cell r="CQ27" t="str">
            <v>-</v>
          </cell>
          <cell r="CR27" t="str">
            <v>-</v>
          </cell>
          <cell r="CS27">
            <v>0</v>
          </cell>
          <cell r="CU27">
            <v>0</v>
          </cell>
          <cell r="CV27">
            <v>0</v>
          </cell>
          <cell r="CX27">
            <v>-50000</v>
          </cell>
          <cell r="CY27">
            <v>-1950000</v>
          </cell>
        </row>
        <row r="28">
          <cell r="B28">
            <v>19</v>
          </cell>
          <cell r="C28" t="str">
            <v>Lee Foster</v>
          </cell>
          <cell r="D28" t="str">
            <v>Lee Foster</v>
          </cell>
          <cell r="E28" t="str">
            <v>n/a</v>
          </cell>
          <cell r="F28" t="str">
            <v>REJECTED</v>
          </cell>
          <cell r="G28" t="str">
            <v>We have already paid to replace the IX network and cannot charge custoemrs again. Instead we should see a steady canibalisation of the IX network by continued roll-out of data discovery and data driven API'; and any new file flows created for future releases being offered via API as standard.</v>
          </cell>
          <cell r="H28" t="str">
            <v>Agree</v>
          </cell>
          <cell r="I28" t="str">
            <v xml:space="preserve">Maintaining and improving our services </v>
          </cell>
          <cell r="J28" t="str">
            <v xml:space="preserve">Maintaining and improving our services </v>
          </cell>
          <cell r="K28" t="str">
            <v>Xoserve</v>
          </cell>
          <cell r="L28" t="str">
            <v>Replacement of IX</v>
          </cell>
          <cell r="M28" t="str">
            <v>Delivery of a strategic solution for managing Industry Communications by replacing the current IX communication network</v>
          </cell>
          <cell r="R28">
            <v>0</v>
          </cell>
          <cell r="S28">
            <v>0</v>
          </cell>
          <cell r="T28">
            <v>0</v>
          </cell>
          <cell r="U28">
            <v>0</v>
          </cell>
          <cell r="V28">
            <v>0</v>
          </cell>
          <cell r="W28">
            <v>0</v>
          </cell>
          <cell r="X28">
            <v>0</v>
          </cell>
          <cell r="Y28">
            <v>0</v>
          </cell>
          <cell r="Z28">
            <v>1500000</v>
          </cell>
          <cell r="AA28">
            <v>1500000</v>
          </cell>
          <cell r="AB28">
            <v>0</v>
          </cell>
          <cell r="AC28">
            <v>3000000</v>
          </cell>
          <cell r="AD28">
            <v>1500000</v>
          </cell>
          <cell r="AE28">
            <v>1500000</v>
          </cell>
          <cell r="AF28">
            <v>0</v>
          </cell>
          <cell r="AG28">
            <v>3000000</v>
          </cell>
          <cell r="AI28">
            <v>1000000</v>
          </cell>
          <cell r="AJ28">
            <v>1000000</v>
          </cell>
          <cell r="AK28">
            <v>0</v>
          </cell>
          <cell r="AL28">
            <v>0</v>
          </cell>
          <cell r="AM28">
            <v>0</v>
          </cell>
          <cell r="AN28">
            <v>2000000</v>
          </cell>
          <cell r="AO28">
            <v>1500000</v>
          </cell>
          <cell r="AQ28">
            <v>0</v>
          </cell>
          <cell r="AR28">
            <v>0</v>
          </cell>
          <cell r="AS28">
            <v>0</v>
          </cell>
          <cell r="AT28">
            <v>1500000</v>
          </cell>
          <cell r="AW28" t="str">
            <v>-</v>
          </cell>
          <cell r="AX28">
            <v>0</v>
          </cell>
          <cell r="AY28">
            <v>0</v>
          </cell>
          <cell r="AZ28">
            <v>0</v>
          </cell>
          <cell r="BB28">
            <v>0</v>
          </cell>
          <cell r="BC28">
            <v>0</v>
          </cell>
          <cell r="BD28">
            <v>0</v>
          </cell>
          <cell r="BF28">
            <v>0</v>
          </cell>
          <cell r="BG28">
            <v>0</v>
          </cell>
          <cell r="BH28">
            <v>0</v>
          </cell>
          <cell r="BJ28">
            <v>0</v>
          </cell>
          <cell r="BK28">
            <v>0</v>
          </cell>
          <cell r="BL28">
            <v>0</v>
          </cell>
          <cell r="BN28">
            <v>0</v>
          </cell>
          <cell r="BO28">
            <v>0</v>
          </cell>
          <cell r="BP28">
            <v>0</v>
          </cell>
          <cell r="BR28">
            <v>0</v>
          </cell>
          <cell r="BS28">
            <v>0</v>
          </cell>
          <cell r="BT28">
            <v>0</v>
          </cell>
          <cell r="BV28">
            <v>0</v>
          </cell>
          <cell r="BW28">
            <v>0</v>
          </cell>
          <cell r="BX28">
            <v>0</v>
          </cell>
          <cell r="BZ28">
            <v>0</v>
          </cell>
          <cell r="CA28">
            <v>0</v>
          </cell>
          <cell r="CB28">
            <v>0</v>
          </cell>
          <cell r="CD28" t="str">
            <v>Funding x 4</v>
          </cell>
          <cell r="CF28" t="str">
            <v>-</v>
          </cell>
          <cell r="CG28" t="str">
            <v>-</v>
          </cell>
          <cell r="CH28" t="str">
            <v>-</v>
          </cell>
          <cell r="CI28">
            <v>0</v>
          </cell>
          <cell r="CK28" t="str">
            <v>-</v>
          </cell>
          <cell r="CL28" t="str">
            <v>-</v>
          </cell>
          <cell r="CM28" t="str">
            <v>-</v>
          </cell>
          <cell r="CN28">
            <v>0</v>
          </cell>
          <cell r="CP28" t="str">
            <v>-</v>
          </cell>
          <cell r="CQ28" t="str">
            <v>-</v>
          </cell>
          <cell r="CR28" t="str">
            <v>-</v>
          </cell>
          <cell r="CS28">
            <v>0</v>
          </cell>
          <cell r="CU28">
            <v>0</v>
          </cell>
          <cell r="CV28">
            <v>0</v>
          </cell>
          <cell r="CX28">
            <v>-1500000</v>
          </cell>
          <cell r="CY28">
            <v>-1500000</v>
          </cell>
        </row>
        <row r="29">
          <cell r="B29">
            <v>20</v>
          </cell>
          <cell r="C29" t="str">
            <v>Lee Foster</v>
          </cell>
          <cell r="D29" t="str">
            <v>Lee Foster</v>
          </cell>
          <cell r="E29" t="str">
            <v>n/a</v>
          </cell>
          <cell r="F29" t="str">
            <v>REJECTED</v>
          </cell>
          <cell r="G29" t="str">
            <v>Should be included as part of (N)46</v>
          </cell>
          <cell r="H29" t="str">
            <v>Disagree</v>
          </cell>
          <cell r="I29" t="str">
            <v>Moving to the Cloud</v>
          </cell>
          <cell r="J29" t="str">
            <v>Moving to the Cloud</v>
          </cell>
          <cell r="K29" t="str">
            <v>Customer</v>
          </cell>
          <cell r="L29" t="str">
            <v>UK Link SAP HANA</v>
          </cell>
          <cell r="M29" t="str">
            <v>Movement in database technology from Oracle to SAP HANA</v>
          </cell>
          <cell r="R29">
            <v>0</v>
          </cell>
          <cell r="S29">
            <v>0</v>
          </cell>
          <cell r="T29">
            <v>0</v>
          </cell>
          <cell r="U29">
            <v>0</v>
          </cell>
          <cell r="V29">
            <v>0</v>
          </cell>
          <cell r="W29">
            <v>0</v>
          </cell>
          <cell r="X29">
            <v>0</v>
          </cell>
          <cell r="Y29">
            <v>0</v>
          </cell>
          <cell r="Z29">
            <v>0</v>
          </cell>
          <cell r="AA29">
            <v>2400000</v>
          </cell>
          <cell r="AB29">
            <v>600000</v>
          </cell>
          <cell r="AC29">
            <v>3000000</v>
          </cell>
          <cell r="AD29">
            <v>0</v>
          </cell>
          <cell r="AE29">
            <v>2400000</v>
          </cell>
          <cell r="AF29">
            <v>600000</v>
          </cell>
          <cell r="AG29">
            <v>3000000</v>
          </cell>
          <cell r="AI29">
            <v>2400000</v>
          </cell>
          <cell r="AJ29">
            <v>600000</v>
          </cell>
          <cell r="AK29">
            <v>0</v>
          </cell>
          <cell r="AL29">
            <v>0</v>
          </cell>
          <cell r="AM29">
            <v>0</v>
          </cell>
          <cell r="AN29">
            <v>3000000</v>
          </cell>
          <cell r="AO29">
            <v>2400000</v>
          </cell>
          <cell r="AP29">
            <v>600000</v>
          </cell>
          <cell r="AQ29">
            <v>0</v>
          </cell>
          <cell r="AR29">
            <v>0</v>
          </cell>
          <cell r="AS29">
            <v>0</v>
          </cell>
          <cell r="AT29">
            <v>3000000</v>
          </cell>
          <cell r="AW29" t="str">
            <v>-</v>
          </cell>
          <cell r="AX29">
            <v>0</v>
          </cell>
          <cell r="AY29">
            <v>0</v>
          </cell>
          <cell r="AZ29">
            <v>0</v>
          </cell>
          <cell r="BB29">
            <v>0</v>
          </cell>
          <cell r="BC29">
            <v>0</v>
          </cell>
          <cell r="BD29">
            <v>0</v>
          </cell>
          <cell r="BF29">
            <v>0</v>
          </cell>
          <cell r="BG29">
            <v>0</v>
          </cell>
          <cell r="BH29">
            <v>0</v>
          </cell>
          <cell r="BJ29">
            <v>0</v>
          </cell>
          <cell r="BK29">
            <v>0</v>
          </cell>
          <cell r="BL29">
            <v>0</v>
          </cell>
          <cell r="BN29">
            <v>0</v>
          </cell>
          <cell r="BO29">
            <v>0</v>
          </cell>
          <cell r="BP29">
            <v>0</v>
          </cell>
          <cell r="BR29">
            <v>0</v>
          </cell>
          <cell r="BS29">
            <v>0</v>
          </cell>
          <cell r="BT29">
            <v>0</v>
          </cell>
          <cell r="BV29">
            <v>0</v>
          </cell>
          <cell r="BW29">
            <v>0</v>
          </cell>
          <cell r="BX29">
            <v>0</v>
          </cell>
          <cell r="BZ29">
            <v>0</v>
          </cell>
          <cell r="CA29">
            <v>0</v>
          </cell>
          <cell r="CB29">
            <v>0</v>
          </cell>
          <cell r="CD29" t="str">
            <v>Funding x 4</v>
          </cell>
          <cell r="CF29" t="str">
            <v>-</v>
          </cell>
          <cell r="CG29" t="str">
            <v>-</v>
          </cell>
          <cell r="CH29" t="str">
            <v>-</v>
          </cell>
          <cell r="CI29">
            <v>0</v>
          </cell>
          <cell r="CK29" t="str">
            <v>-</v>
          </cell>
          <cell r="CL29" t="str">
            <v>-</v>
          </cell>
          <cell r="CM29" t="str">
            <v>-</v>
          </cell>
          <cell r="CN29">
            <v>0</v>
          </cell>
          <cell r="CP29" t="str">
            <v>-</v>
          </cell>
          <cell r="CQ29" t="str">
            <v>-</v>
          </cell>
          <cell r="CR29" t="str">
            <v>-</v>
          </cell>
          <cell r="CS29">
            <v>0</v>
          </cell>
          <cell r="CU29">
            <v>0</v>
          </cell>
          <cell r="CV29">
            <v>0</v>
          </cell>
          <cell r="CX29">
            <v>0</v>
          </cell>
          <cell r="CY29">
            <v>-2400000</v>
          </cell>
        </row>
        <row r="30">
          <cell r="B30">
            <v>21</v>
          </cell>
          <cell r="C30" t="str">
            <v>Lee Foster</v>
          </cell>
          <cell r="D30" t="str">
            <v>Lee Foster</v>
          </cell>
          <cell r="E30" t="str">
            <v>n/a</v>
          </cell>
          <cell r="F30" t="str">
            <v>REJECTED</v>
          </cell>
          <cell r="G30" t="str">
            <v>No funds included</v>
          </cell>
          <cell r="H30" t="str">
            <v>Disagree</v>
          </cell>
          <cell r="I30" t="str">
            <v>Moving to the Cloud</v>
          </cell>
          <cell r="J30" t="str">
            <v>Moving to the Cloud</v>
          </cell>
          <cell r="K30" t="str">
            <v>Customer</v>
          </cell>
          <cell r="L30" t="str">
            <v>UK Link SAP Business Suite to S4</v>
          </cell>
          <cell r="M30" t="str">
            <v>Utilisation of SAP HANA by moving from Business Suite to SAP 4 Energy</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I30">
            <v>0</v>
          </cell>
          <cell r="AJ30">
            <v>0</v>
          </cell>
          <cell r="AK30">
            <v>4286000</v>
          </cell>
          <cell r="AL30">
            <v>5714000</v>
          </cell>
          <cell r="AM30">
            <v>0</v>
          </cell>
          <cell r="AN30">
            <v>10000000</v>
          </cell>
          <cell r="AO30">
            <v>0</v>
          </cell>
          <cell r="AP30">
            <v>0</v>
          </cell>
          <cell r="AQ30">
            <v>0</v>
          </cell>
          <cell r="AR30">
            <v>0</v>
          </cell>
          <cell r="AS30">
            <v>0</v>
          </cell>
          <cell r="AT30">
            <v>0</v>
          </cell>
          <cell r="AW30" t="str">
            <v>-</v>
          </cell>
          <cell r="AX30">
            <v>0</v>
          </cell>
          <cell r="AY30">
            <v>0</v>
          </cell>
          <cell r="AZ30">
            <v>0</v>
          </cell>
          <cell r="BB30">
            <v>0</v>
          </cell>
          <cell r="BC30">
            <v>0</v>
          </cell>
          <cell r="BD30">
            <v>0</v>
          </cell>
          <cell r="BF30">
            <v>0</v>
          </cell>
          <cell r="BG30">
            <v>0</v>
          </cell>
          <cell r="BH30">
            <v>0</v>
          </cell>
          <cell r="BJ30">
            <v>0</v>
          </cell>
          <cell r="BK30">
            <v>0</v>
          </cell>
          <cell r="BL30">
            <v>0</v>
          </cell>
          <cell r="BN30">
            <v>0</v>
          </cell>
          <cell r="BO30">
            <v>0</v>
          </cell>
          <cell r="BP30">
            <v>0</v>
          </cell>
          <cell r="BR30">
            <v>0</v>
          </cell>
          <cell r="BS30">
            <v>0</v>
          </cell>
          <cell r="BT30">
            <v>0</v>
          </cell>
          <cell r="BV30">
            <v>0</v>
          </cell>
          <cell r="BW30">
            <v>0</v>
          </cell>
          <cell r="BX30">
            <v>0</v>
          </cell>
          <cell r="BZ30">
            <v>0</v>
          </cell>
          <cell r="CA30">
            <v>0</v>
          </cell>
          <cell r="CB30">
            <v>0</v>
          </cell>
          <cell r="CD30" t="str">
            <v>Funding x 4</v>
          </cell>
          <cell r="CF30" t="str">
            <v>-</v>
          </cell>
          <cell r="CG30" t="str">
            <v>-</v>
          </cell>
          <cell r="CH30" t="str">
            <v>-</v>
          </cell>
          <cell r="CI30">
            <v>0</v>
          </cell>
          <cell r="CK30" t="str">
            <v>-</v>
          </cell>
          <cell r="CL30" t="str">
            <v>-</v>
          </cell>
          <cell r="CM30" t="str">
            <v>-</v>
          </cell>
          <cell r="CN30">
            <v>0</v>
          </cell>
          <cell r="CP30" t="str">
            <v>-</v>
          </cell>
          <cell r="CQ30" t="str">
            <v>-</v>
          </cell>
          <cell r="CR30" t="str">
            <v>-</v>
          </cell>
          <cell r="CS30">
            <v>0</v>
          </cell>
          <cell r="CU30">
            <v>0</v>
          </cell>
          <cell r="CV30">
            <v>0</v>
          </cell>
          <cell r="CX30">
            <v>0</v>
          </cell>
          <cell r="CY30">
            <v>0</v>
          </cell>
        </row>
        <row r="31">
          <cell r="B31">
            <v>22</v>
          </cell>
          <cell r="C31" t="str">
            <v>Lee Foster</v>
          </cell>
          <cell r="D31" t="str">
            <v>Lee Foster</v>
          </cell>
          <cell r="E31" t="str">
            <v>n/a</v>
          </cell>
          <cell r="F31" t="str">
            <v>REJECTED</v>
          </cell>
          <cell r="G31" t="str">
            <v>Should be included as part of (N)46</v>
          </cell>
          <cell r="H31" t="str">
            <v>Disagree</v>
          </cell>
          <cell r="I31" t="str">
            <v>Moving to the Cloud</v>
          </cell>
          <cell r="J31" t="str">
            <v>Moving to the Cloud</v>
          </cell>
          <cell r="K31" t="str">
            <v>Customer</v>
          </cell>
          <cell r="L31" t="str">
            <v>Migration of future standardised version of SAP</v>
          </cell>
          <cell r="M31" t="str">
            <v xml:space="preserve">Feasibility and investigation into future SAP versions </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I31">
            <v>0</v>
          </cell>
          <cell r="AJ31">
            <v>0</v>
          </cell>
          <cell r="AK31">
            <v>0</v>
          </cell>
          <cell r="AL31">
            <v>0</v>
          </cell>
          <cell r="AM31">
            <v>2000000</v>
          </cell>
          <cell r="AN31">
            <v>2000000</v>
          </cell>
          <cell r="AO31">
            <v>0</v>
          </cell>
          <cell r="AP31">
            <v>0</v>
          </cell>
          <cell r="AQ31">
            <v>0</v>
          </cell>
          <cell r="AR31">
            <v>0</v>
          </cell>
          <cell r="AS31">
            <v>0</v>
          </cell>
          <cell r="AT31">
            <v>0</v>
          </cell>
          <cell r="AW31" t="str">
            <v>-</v>
          </cell>
          <cell r="AX31">
            <v>0</v>
          </cell>
          <cell r="AY31">
            <v>0</v>
          </cell>
          <cell r="AZ31">
            <v>0</v>
          </cell>
          <cell r="BB31">
            <v>0</v>
          </cell>
          <cell r="BC31">
            <v>0</v>
          </cell>
          <cell r="BD31">
            <v>0</v>
          </cell>
          <cell r="BF31">
            <v>0</v>
          </cell>
          <cell r="BG31">
            <v>0</v>
          </cell>
          <cell r="BH31">
            <v>0</v>
          </cell>
          <cell r="BJ31">
            <v>0</v>
          </cell>
          <cell r="BK31">
            <v>0</v>
          </cell>
          <cell r="BL31">
            <v>0</v>
          </cell>
          <cell r="BN31">
            <v>0</v>
          </cell>
          <cell r="BO31">
            <v>0</v>
          </cell>
          <cell r="BP31">
            <v>0</v>
          </cell>
          <cell r="BR31">
            <v>0</v>
          </cell>
          <cell r="BS31">
            <v>0</v>
          </cell>
          <cell r="BT31">
            <v>0</v>
          </cell>
          <cell r="BV31">
            <v>0</v>
          </cell>
          <cell r="BW31">
            <v>0</v>
          </cell>
          <cell r="BX31">
            <v>0</v>
          </cell>
          <cell r="BZ31">
            <v>0</v>
          </cell>
          <cell r="CA31">
            <v>0</v>
          </cell>
          <cell r="CB31">
            <v>0</v>
          </cell>
          <cell r="CD31" t="str">
            <v>Funding x 4</v>
          </cell>
          <cell r="CF31" t="str">
            <v>-</v>
          </cell>
          <cell r="CG31" t="str">
            <v>-</v>
          </cell>
          <cell r="CH31" t="str">
            <v>-</v>
          </cell>
          <cell r="CI31">
            <v>0</v>
          </cell>
          <cell r="CK31" t="str">
            <v>-</v>
          </cell>
          <cell r="CL31" t="str">
            <v>-</v>
          </cell>
          <cell r="CM31" t="str">
            <v>-</v>
          </cell>
          <cell r="CN31">
            <v>0</v>
          </cell>
          <cell r="CP31" t="str">
            <v>-</v>
          </cell>
          <cell r="CQ31" t="str">
            <v>-</v>
          </cell>
          <cell r="CR31" t="str">
            <v>-</v>
          </cell>
          <cell r="CS31">
            <v>0</v>
          </cell>
          <cell r="CU31">
            <v>0</v>
          </cell>
          <cell r="CV31">
            <v>0</v>
          </cell>
          <cell r="CX31">
            <v>0</v>
          </cell>
          <cell r="CY31">
            <v>0</v>
          </cell>
        </row>
        <row r="32">
          <cell r="B32">
            <v>23</v>
          </cell>
          <cell r="C32" t="str">
            <v>Lee Foster</v>
          </cell>
          <cell r="D32" t="str">
            <v>Lee Foster</v>
          </cell>
          <cell r="E32" t="str">
            <v>BASELINE</v>
          </cell>
          <cell r="F32" t="str">
            <v>ACCEPTED</v>
          </cell>
          <cell r="H32" t="str">
            <v>Agree</v>
          </cell>
          <cell r="I32" t="str">
            <v>Market driven strategic change</v>
          </cell>
          <cell r="J32" t="str">
            <v>Central Switching Service</v>
          </cell>
          <cell r="K32" t="str">
            <v>Market</v>
          </cell>
          <cell r="L32" t="str">
            <v>Central Switching Service</v>
          </cell>
          <cell r="M32" t="str">
            <v>Full lifecycle delivery of changes required to Xoserve's systems and processes as a consequence of the delivery of the Central Switching Service (CSS) within the Ofgem Switching Programme. Primarily, this work will lead to alignment to Retail Energy Code rules and supporting market interoperation of the new processes established by the introduction of CSS</v>
          </cell>
          <cell r="N32">
            <v>0</v>
          </cell>
          <cell r="O32">
            <v>0</v>
          </cell>
          <cell r="P32">
            <v>0</v>
          </cell>
          <cell r="Q32">
            <v>1</v>
          </cell>
          <cell r="R32">
            <v>11000000</v>
          </cell>
          <cell r="S32">
            <v>12100000</v>
          </cell>
          <cell r="T32">
            <v>0</v>
          </cell>
          <cell r="U32">
            <v>23100000</v>
          </cell>
          <cell r="V32">
            <v>11252999.999999998</v>
          </cell>
          <cell r="W32">
            <v>12378299.999999998</v>
          </cell>
          <cell r="X32">
            <v>0</v>
          </cell>
          <cell r="Y32">
            <v>23631299.999999996</v>
          </cell>
          <cell r="Z32">
            <v>12100000</v>
          </cell>
          <cell r="AA32">
            <v>11800000</v>
          </cell>
          <cell r="AB32">
            <v>0</v>
          </cell>
          <cell r="AC32">
            <v>23900000</v>
          </cell>
          <cell r="AD32">
            <v>12100000</v>
          </cell>
          <cell r="AE32">
            <v>11800000</v>
          </cell>
          <cell r="AF32">
            <v>0</v>
          </cell>
          <cell r="AG32">
            <v>23900000</v>
          </cell>
          <cell r="AI32">
            <v>0</v>
          </cell>
          <cell r="AJ32">
            <v>0</v>
          </cell>
          <cell r="AK32">
            <v>0</v>
          </cell>
          <cell r="AL32">
            <v>0</v>
          </cell>
          <cell r="AM32">
            <v>0</v>
          </cell>
          <cell r="AN32">
            <v>0</v>
          </cell>
          <cell r="AO32">
            <v>6800000</v>
          </cell>
          <cell r="AP32">
            <v>0</v>
          </cell>
          <cell r="AQ32">
            <v>0</v>
          </cell>
          <cell r="AR32">
            <v>0</v>
          </cell>
          <cell r="AS32">
            <v>0</v>
          </cell>
          <cell r="AT32">
            <v>6800000</v>
          </cell>
          <cell r="AV32">
            <v>0</v>
          </cell>
          <cell r="AW32" t="str">
            <v>-</v>
          </cell>
          <cell r="AX32">
            <v>0</v>
          </cell>
          <cell r="AY32">
            <v>0</v>
          </cell>
          <cell r="AZ32">
            <v>0</v>
          </cell>
          <cell r="BB32">
            <v>0</v>
          </cell>
          <cell r="BC32">
            <v>0</v>
          </cell>
          <cell r="BD32">
            <v>0</v>
          </cell>
          <cell r="BF32">
            <v>0</v>
          </cell>
          <cell r="BG32">
            <v>0</v>
          </cell>
          <cell r="BH32">
            <v>0</v>
          </cell>
          <cell r="BJ32">
            <v>11252999.999999998</v>
          </cell>
          <cell r="BK32">
            <v>12378299.999999998</v>
          </cell>
          <cell r="BL32">
            <v>0</v>
          </cell>
          <cell r="BN32">
            <v>0</v>
          </cell>
          <cell r="BO32">
            <v>0</v>
          </cell>
          <cell r="BP32">
            <v>0</v>
          </cell>
          <cell r="BR32">
            <v>0</v>
          </cell>
          <cell r="BS32">
            <v>0</v>
          </cell>
          <cell r="BT32">
            <v>0</v>
          </cell>
          <cell r="BV32">
            <v>0</v>
          </cell>
          <cell r="BW32">
            <v>0</v>
          </cell>
          <cell r="BX32">
            <v>0</v>
          </cell>
          <cell r="BZ32">
            <v>12100000</v>
          </cell>
          <cell r="CA32">
            <v>11800000</v>
          </cell>
          <cell r="CB32">
            <v>0</v>
          </cell>
          <cell r="CD32" t="str">
            <v>Funding x 1</v>
          </cell>
          <cell r="CF32" t="str">
            <v>Old</v>
          </cell>
          <cell r="CG32" t="str">
            <v>-</v>
          </cell>
          <cell r="CH32" t="str">
            <v>-</v>
          </cell>
          <cell r="CI32">
            <v>0</v>
          </cell>
          <cell r="CK32" t="str">
            <v>Old</v>
          </cell>
          <cell r="CL32" t="str">
            <v>-</v>
          </cell>
          <cell r="CM32" t="str">
            <v>-</v>
          </cell>
          <cell r="CN32">
            <v>0</v>
          </cell>
          <cell r="CP32" t="str">
            <v>New</v>
          </cell>
          <cell r="CQ32" t="str">
            <v>-</v>
          </cell>
          <cell r="CR32" t="str">
            <v>-</v>
          </cell>
          <cell r="CS32">
            <v>0</v>
          </cell>
          <cell r="CU32">
            <v>0</v>
          </cell>
          <cell r="CV32">
            <v>0</v>
          </cell>
          <cell r="CX32">
            <v>278299.99999999814</v>
          </cell>
          <cell r="CY32">
            <v>-11800000</v>
          </cell>
        </row>
        <row r="33">
          <cell r="B33">
            <v>24</v>
          </cell>
          <cell r="C33" t="str">
            <v>Vicky Palmer</v>
          </cell>
          <cell r="D33" t="str">
            <v>Ranjit Patel</v>
          </cell>
          <cell r="E33" t="str">
            <v>n/a</v>
          </cell>
          <cell r="F33" t="str">
            <v>REJECTED</v>
          </cell>
          <cell r="G33" t="str">
            <v>No funds carried over for BP20</v>
          </cell>
          <cell r="H33" t="str">
            <v>Agree</v>
          </cell>
          <cell r="I33" t="str">
            <v xml:space="preserve">Maintaining and improving our services </v>
          </cell>
          <cell r="J33" t="str">
            <v xml:space="preserve">Maintaining and improving our services </v>
          </cell>
          <cell r="K33" t="str">
            <v>Market</v>
          </cell>
          <cell r="L33" t="str">
            <v>Xoserve Governance</v>
          </cell>
          <cell r="M33" t="str">
            <v>Review of Xoserve's governance model</v>
          </cell>
          <cell r="R33">
            <v>300000</v>
          </cell>
          <cell r="S33">
            <v>0</v>
          </cell>
          <cell r="T33">
            <v>0</v>
          </cell>
          <cell r="U33">
            <v>300000</v>
          </cell>
          <cell r="V33">
            <v>306900</v>
          </cell>
          <cell r="W33">
            <v>0</v>
          </cell>
          <cell r="X33">
            <v>0</v>
          </cell>
          <cell r="Y33">
            <v>306900</v>
          </cell>
          <cell r="Z33">
            <v>0</v>
          </cell>
          <cell r="AA33">
            <v>0</v>
          </cell>
          <cell r="AB33">
            <v>0</v>
          </cell>
          <cell r="AC33">
            <v>0</v>
          </cell>
          <cell r="AD33">
            <v>0</v>
          </cell>
          <cell r="AE33">
            <v>0</v>
          </cell>
          <cell r="AF33">
            <v>0</v>
          </cell>
          <cell r="AG33">
            <v>0</v>
          </cell>
          <cell r="AI33">
            <v>0</v>
          </cell>
          <cell r="AJ33">
            <v>0</v>
          </cell>
          <cell r="AK33">
            <v>0</v>
          </cell>
          <cell r="AL33">
            <v>0</v>
          </cell>
          <cell r="AM33">
            <v>0</v>
          </cell>
          <cell r="AN33">
            <v>0</v>
          </cell>
          <cell r="AO33">
            <v>0</v>
          </cell>
          <cell r="AP33">
            <v>0</v>
          </cell>
          <cell r="AQ33">
            <v>0</v>
          </cell>
          <cell r="AR33">
            <v>0</v>
          </cell>
          <cell r="AS33">
            <v>0</v>
          </cell>
          <cell r="AW33" t="str">
            <v>-</v>
          </cell>
          <cell r="AX33">
            <v>0</v>
          </cell>
          <cell r="AY33">
            <v>0</v>
          </cell>
          <cell r="AZ33">
            <v>0</v>
          </cell>
          <cell r="BB33">
            <v>0</v>
          </cell>
          <cell r="BC33">
            <v>0</v>
          </cell>
          <cell r="BD33">
            <v>0</v>
          </cell>
          <cell r="BF33">
            <v>0</v>
          </cell>
          <cell r="BG33">
            <v>0</v>
          </cell>
          <cell r="BH33">
            <v>0</v>
          </cell>
          <cell r="BJ33">
            <v>0</v>
          </cell>
          <cell r="BK33">
            <v>0</v>
          </cell>
          <cell r="BL33">
            <v>0</v>
          </cell>
          <cell r="BN33">
            <v>0</v>
          </cell>
          <cell r="BO33">
            <v>0</v>
          </cell>
          <cell r="BP33">
            <v>0</v>
          </cell>
          <cell r="BR33">
            <v>0</v>
          </cell>
          <cell r="BS33">
            <v>0</v>
          </cell>
          <cell r="BT33">
            <v>0</v>
          </cell>
          <cell r="BV33">
            <v>0</v>
          </cell>
          <cell r="BW33">
            <v>0</v>
          </cell>
          <cell r="BX33">
            <v>0</v>
          </cell>
          <cell r="BZ33">
            <v>0</v>
          </cell>
          <cell r="CA33">
            <v>0</v>
          </cell>
          <cell r="CB33">
            <v>0</v>
          </cell>
          <cell r="CD33" t="str">
            <v>Funding x 4</v>
          </cell>
          <cell r="CF33" t="str">
            <v>-</v>
          </cell>
          <cell r="CG33" t="str">
            <v>-</v>
          </cell>
          <cell r="CH33" t="str">
            <v>-</v>
          </cell>
          <cell r="CI33">
            <v>0</v>
          </cell>
          <cell r="CK33" t="str">
            <v>-</v>
          </cell>
          <cell r="CL33" t="str">
            <v>-</v>
          </cell>
          <cell r="CM33" t="str">
            <v>-</v>
          </cell>
          <cell r="CN33">
            <v>0</v>
          </cell>
          <cell r="CP33" t="str">
            <v>-</v>
          </cell>
          <cell r="CQ33" t="str">
            <v>-</v>
          </cell>
          <cell r="CR33" t="str">
            <v>-</v>
          </cell>
          <cell r="CS33">
            <v>0</v>
          </cell>
          <cell r="CU33">
            <v>0</v>
          </cell>
          <cell r="CV33">
            <v>0</v>
          </cell>
          <cell r="CX33">
            <v>0</v>
          </cell>
          <cell r="CY33">
            <v>0</v>
          </cell>
        </row>
        <row r="34">
          <cell r="B34">
            <v>25</v>
          </cell>
          <cell r="C34" t="str">
            <v>Vicky Palmer</v>
          </cell>
          <cell r="D34" t="str">
            <v>Ranjit Patel</v>
          </cell>
          <cell r="E34" t="str">
            <v>RECOMMENDED</v>
          </cell>
          <cell r="F34" t="str">
            <v>REJECTED</v>
          </cell>
          <cell r="G34" t="str">
            <v>make it really easy for customers to reject these as part of process</v>
          </cell>
          <cell r="H34" t="str">
            <v>Agree</v>
          </cell>
          <cell r="I34" t="str">
            <v>Market driven strategic change</v>
          </cell>
          <cell r="J34" t="str">
            <v>Market driven strategic change</v>
          </cell>
          <cell r="K34" t="str">
            <v>Market</v>
          </cell>
          <cell r="L34" t="str">
            <v>Balancing &amp; Settlement</v>
          </cell>
          <cell r="M34" t="str">
            <v>Changes to the balancing &amp; settlement regime</v>
          </cell>
          <cell r="N34">
            <v>1</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I34">
            <v>0</v>
          </cell>
          <cell r="AJ34">
            <v>0</v>
          </cell>
          <cell r="AK34">
            <v>1000000</v>
          </cell>
          <cell r="AL34">
            <v>1000000</v>
          </cell>
          <cell r="AM34">
            <v>2667000</v>
          </cell>
          <cell r="AN34">
            <v>4667000</v>
          </cell>
          <cell r="AO34">
            <v>100000</v>
          </cell>
          <cell r="AP34">
            <v>100000</v>
          </cell>
          <cell r="AQ34">
            <v>1000000</v>
          </cell>
          <cell r="AR34">
            <v>1000000</v>
          </cell>
          <cell r="AS34">
            <v>2667000</v>
          </cell>
          <cell r="AT34">
            <v>4867000</v>
          </cell>
          <cell r="AV34">
            <v>0</v>
          </cell>
          <cell r="AW34" t="str">
            <v>-</v>
          </cell>
          <cell r="AX34">
            <v>0</v>
          </cell>
          <cell r="AY34">
            <v>0</v>
          </cell>
          <cell r="AZ34">
            <v>0</v>
          </cell>
          <cell r="BB34">
            <v>0</v>
          </cell>
          <cell r="BC34">
            <v>0</v>
          </cell>
          <cell r="BD34">
            <v>0</v>
          </cell>
          <cell r="BF34">
            <v>0</v>
          </cell>
          <cell r="BG34">
            <v>0</v>
          </cell>
          <cell r="BH34">
            <v>0</v>
          </cell>
          <cell r="BJ34">
            <v>0</v>
          </cell>
          <cell r="BK34">
            <v>0</v>
          </cell>
          <cell r="BL34">
            <v>0</v>
          </cell>
          <cell r="BN34">
            <v>0</v>
          </cell>
          <cell r="BO34">
            <v>0</v>
          </cell>
          <cell r="BP34">
            <v>0</v>
          </cell>
          <cell r="BR34">
            <v>0</v>
          </cell>
          <cell r="BS34">
            <v>0</v>
          </cell>
          <cell r="BT34">
            <v>0</v>
          </cell>
          <cell r="BV34">
            <v>0</v>
          </cell>
          <cell r="BW34">
            <v>0</v>
          </cell>
          <cell r="BX34">
            <v>0</v>
          </cell>
          <cell r="BZ34">
            <v>0</v>
          </cell>
          <cell r="CA34">
            <v>0</v>
          </cell>
          <cell r="CB34">
            <v>0</v>
          </cell>
          <cell r="CD34" t="str">
            <v>Funding x 1</v>
          </cell>
          <cell r="CF34" t="str">
            <v>-</v>
          </cell>
          <cell r="CG34" t="str">
            <v>-</v>
          </cell>
          <cell r="CH34" t="str">
            <v>-</v>
          </cell>
          <cell r="CI34">
            <v>0</v>
          </cell>
          <cell r="CK34" t="str">
            <v>-</v>
          </cell>
          <cell r="CL34" t="str">
            <v>-</v>
          </cell>
          <cell r="CM34" t="str">
            <v>-</v>
          </cell>
          <cell r="CN34">
            <v>0</v>
          </cell>
          <cell r="CP34" t="str">
            <v>-</v>
          </cell>
          <cell r="CQ34" t="str">
            <v>-</v>
          </cell>
          <cell r="CR34" t="str">
            <v>-</v>
          </cell>
          <cell r="CS34">
            <v>0</v>
          </cell>
          <cell r="CU34">
            <v>0</v>
          </cell>
          <cell r="CV34">
            <v>0</v>
          </cell>
          <cell r="CX34">
            <v>0</v>
          </cell>
          <cell r="CY34">
            <v>0</v>
          </cell>
        </row>
        <row r="35">
          <cell r="B35">
            <v>26</v>
          </cell>
          <cell r="C35" t="str">
            <v>Vicky Palmer</v>
          </cell>
          <cell r="D35" t="str">
            <v>Ranjit Patel</v>
          </cell>
          <cell r="E35" t="str">
            <v>RECOMMENDED</v>
          </cell>
          <cell r="F35" t="str">
            <v>REJECTED</v>
          </cell>
          <cell r="G35" t="str">
            <v>make it really easy for customers to reject these as part of process</v>
          </cell>
          <cell r="H35" t="str">
            <v>Agree</v>
          </cell>
          <cell r="I35" t="str">
            <v>Market driven strategic change</v>
          </cell>
          <cell r="J35" t="str">
            <v>Market driven strategic change</v>
          </cell>
          <cell r="K35" t="str">
            <v>Market</v>
          </cell>
          <cell r="L35" t="str">
            <v>Charging Regime</v>
          </cell>
          <cell r="M35" t="str">
            <v>Changes to charges regime</v>
          </cell>
          <cell r="N35">
            <v>0.11</v>
          </cell>
          <cell r="O35">
            <v>0.89</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I35">
            <v>0</v>
          </cell>
          <cell r="AJ35">
            <v>0</v>
          </cell>
          <cell r="AK35">
            <v>2500000</v>
          </cell>
          <cell r="AL35">
            <v>2500000</v>
          </cell>
          <cell r="AM35">
            <v>0</v>
          </cell>
          <cell r="AN35">
            <v>5000000</v>
          </cell>
          <cell r="AO35">
            <v>100000</v>
          </cell>
          <cell r="AP35">
            <v>100000</v>
          </cell>
          <cell r="AQ35">
            <v>2500000</v>
          </cell>
          <cell r="AR35">
            <v>2500000</v>
          </cell>
          <cell r="AS35">
            <v>0</v>
          </cell>
          <cell r="AT35">
            <v>5200000</v>
          </cell>
          <cell r="AV35">
            <v>0</v>
          </cell>
          <cell r="AW35" t="str">
            <v>-</v>
          </cell>
          <cell r="AX35">
            <v>0</v>
          </cell>
          <cell r="AY35">
            <v>0</v>
          </cell>
          <cell r="AZ35">
            <v>0</v>
          </cell>
          <cell r="BB35">
            <v>0</v>
          </cell>
          <cell r="BC35">
            <v>0</v>
          </cell>
          <cell r="BD35">
            <v>0</v>
          </cell>
          <cell r="BF35">
            <v>0</v>
          </cell>
          <cell r="BG35">
            <v>0</v>
          </cell>
          <cell r="BH35">
            <v>0</v>
          </cell>
          <cell r="BJ35">
            <v>0</v>
          </cell>
          <cell r="BK35">
            <v>0</v>
          </cell>
          <cell r="BL35">
            <v>0</v>
          </cell>
          <cell r="BN35">
            <v>0</v>
          </cell>
          <cell r="BO35">
            <v>0</v>
          </cell>
          <cell r="BP35">
            <v>0</v>
          </cell>
          <cell r="BR35">
            <v>0</v>
          </cell>
          <cell r="BS35">
            <v>0</v>
          </cell>
          <cell r="BT35">
            <v>0</v>
          </cell>
          <cell r="BV35">
            <v>0</v>
          </cell>
          <cell r="BW35">
            <v>0</v>
          </cell>
          <cell r="BX35">
            <v>0</v>
          </cell>
          <cell r="BZ35">
            <v>0</v>
          </cell>
          <cell r="CA35">
            <v>0</v>
          </cell>
          <cell r="CB35">
            <v>0</v>
          </cell>
          <cell r="CD35" t="str">
            <v>Funding x 2</v>
          </cell>
          <cell r="CF35" t="str">
            <v>-</v>
          </cell>
          <cell r="CG35" t="str">
            <v>-</v>
          </cell>
          <cell r="CH35" t="str">
            <v>-</v>
          </cell>
          <cell r="CI35">
            <v>0</v>
          </cell>
          <cell r="CK35" t="str">
            <v>-</v>
          </cell>
          <cell r="CL35" t="str">
            <v>-</v>
          </cell>
          <cell r="CM35" t="str">
            <v>-</v>
          </cell>
          <cell r="CN35">
            <v>0</v>
          </cell>
          <cell r="CP35" t="str">
            <v>-</v>
          </cell>
          <cell r="CQ35" t="str">
            <v>-</v>
          </cell>
          <cell r="CR35" t="str">
            <v>-</v>
          </cell>
          <cell r="CS35">
            <v>0</v>
          </cell>
          <cell r="CU35">
            <v>0</v>
          </cell>
          <cell r="CV35">
            <v>0</v>
          </cell>
          <cell r="CX35">
            <v>0</v>
          </cell>
          <cell r="CY35">
            <v>0</v>
          </cell>
        </row>
        <row r="36">
          <cell r="B36">
            <v>27</v>
          </cell>
          <cell r="C36" t="str">
            <v>Vicky Palmer</v>
          </cell>
          <cell r="D36" t="str">
            <v>Ranjit Patel</v>
          </cell>
          <cell r="E36" t="str">
            <v>RECOMMENDED</v>
          </cell>
          <cell r="F36" t="str">
            <v>ACCEPTED</v>
          </cell>
          <cell r="G36" t="str">
            <v>make it really easy for customers to reject these as part of process</v>
          </cell>
          <cell r="H36" t="str">
            <v>Agree</v>
          </cell>
          <cell r="I36" t="str">
            <v>Market driven strategic change</v>
          </cell>
          <cell r="J36" t="str">
            <v>General Annual Customer Change</v>
          </cell>
          <cell r="K36" t="str">
            <v>Market</v>
          </cell>
          <cell r="L36" t="str">
            <v>Market Reform</v>
          </cell>
          <cell r="M36" t="str">
            <v>Budget to investiagte impacts of market uncertainty and the posssibility of major reforms</v>
          </cell>
          <cell r="N36">
            <v>7.1999999999999995E-2</v>
          </cell>
          <cell r="O36">
            <v>0.46700000000000003</v>
          </cell>
          <cell r="P36">
            <v>0.01</v>
          </cell>
          <cell r="Q36">
            <v>0.45100000000000001</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I36">
            <v>1000000</v>
          </cell>
          <cell r="AJ36">
            <v>500000</v>
          </cell>
          <cell r="AK36">
            <v>0</v>
          </cell>
          <cell r="AL36">
            <v>0</v>
          </cell>
          <cell r="AM36">
            <v>0</v>
          </cell>
          <cell r="AN36">
            <v>1500000</v>
          </cell>
          <cell r="AO36">
            <v>200000</v>
          </cell>
          <cell r="AP36">
            <v>200000</v>
          </cell>
          <cell r="AQ36">
            <v>200000</v>
          </cell>
          <cell r="AR36">
            <v>200000</v>
          </cell>
          <cell r="AS36">
            <v>200000</v>
          </cell>
          <cell r="AT36">
            <v>1000000</v>
          </cell>
          <cell r="AV36">
            <v>0</v>
          </cell>
          <cell r="AW36" t="str">
            <v>-</v>
          </cell>
          <cell r="AX36">
            <v>0</v>
          </cell>
          <cell r="AY36">
            <v>0</v>
          </cell>
          <cell r="AZ36">
            <v>0</v>
          </cell>
          <cell r="BB36">
            <v>0</v>
          </cell>
          <cell r="BC36">
            <v>0</v>
          </cell>
          <cell r="BD36">
            <v>0</v>
          </cell>
          <cell r="BF36">
            <v>0</v>
          </cell>
          <cell r="BG36">
            <v>0</v>
          </cell>
          <cell r="BH36">
            <v>0</v>
          </cell>
          <cell r="BJ36">
            <v>0</v>
          </cell>
          <cell r="BK36">
            <v>0</v>
          </cell>
          <cell r="BL36">
            <v>0</v>
          </cell>
          <cell r="BN36">
            <v>0</v>
          </cell>
          <cell r="BO36">
            <v>0</v>
          </cell>
          <cell r="BP36">
            <v>0</v>
          </cell>
          <cell r="BR36">
            <v>0</v>
          </cell>
          <cell r="BS36">
            <v>0</v>
          </cell>
          <cell r="BT36">
            <v>0</v>
          </cell>
          <cell r="BV36">
            <v>0</v>
          </cell>
          <cell r="BW36">
            <v>0</v>
          </cell>
          <cell r="BX36">
            <v>0</v>
          </cell>
          <cell r="BZ36">
            <v>0</v>
          </cell>
          <cell r="CA36">
            <v>0</v>
          </cell>
          <cell r="CB36">
            <v>0</v>
          </cell>
          <cell r="CD36" t="str">
            <v>Funding x 4</v>
          </cell>
          <cell r="CF36" t="str">
            <v>Old</v>
          </cell>
          <cell r="CG36" t="str">
            <v>-</v>
          </cell>
          <cell r="CH36" t="str">
            <v>-</v>
          </cell>
          <cell r="CI36">
            <v>0</v>
          </cell>
          <cell r="CK36" t="str">
            <v>Old</v>
          </cell>
          <cell r="CL36" t="str">
            <v>-</v>
          </cell>
          <cell r="CM36" t="str">
            <v>-</v>
          </cell>
          <cell r="CN36">
            <v>0</v>
          </cell>
          <cell r="CP36" t="str">
            <v>New</v>
          </cell>
          <cell r="CQ36" t="str">
            <v>-</v>
          </cell>
          <cell r="CR36" t="str">
            <v>-</v>
          </cell>
          <cell r="CS36">
            <v>0</v>
          </cell>
          <cell r="CU36">
            <v>0</v>
          </cell>
          <cell r="CV36">
            <v>0</v>
          </cell>
          <cell r="CX36">
            <v>0</v>
          </cell>
          <cell r="CY36">
            <v>0</v>
          </cell>
        </row>
        <row r="37">
          <cell r="B37">
            <v>28</v>
          </cell>
          <cell r="C37" t="str">
            <v>Ranjit Patel</v>
          </cell>
          <cell r="D37" t="str">
            <v>Andrew Szabo</v>
          </cell>
          <cell r="E37" t="str">
            <v>RECOMMENDED</v>
          </cell>
          <cell r="F37" t="str">
            <v>ACCEPTED</v>
          </cell>
          <cell r="H37" t="str">
            <v>Agree</v>
          </cell>
          <cell r="I37" t="str">
            <v>Customer Centricity</v>
          </cell>
          <cell r="J37" t="str">
            <v>Customer Centricity</v>
          </cell>
          <cell r="K37" t="str">
            <v>Xoserve</v>
          </cell>
          <cell r="L37" t="str">
            <v>Customer training &amp; education</v>
          </cell>
          <cell r="M37" t="str">
            <v>There is an increasing demand for training and education across all customers. Our ambition is to provide these services in a timely and high-quality way, that enable customers to operate their business more effectively</v>
          </cell>
          <cell r="N37">
            <v>7.1999999999999995E-2</v>
          </cell>
          <cell r="O37">
            <v>0.46700000000000003</v>
          </cell>
          <cell r="P37">
            <v>0.01</v>
          </cell>
          <cell r="Q37">
            <v>0.45100000000000001</v>
          </cell>
          <cell r="R37">
            <v>163000</v>
          </cell>
          <cell r="S37">
            <v>163000</v>
          </cell>
          <cell r="T37">
            <v>163000</v>
          </cell>
          <cell r="U37">
            <v>489000</v>
          </cell>
          <cell r="V37">
            <v>166748.99999999997</v>
          </cell>
          <cell r="W37">
            <v>166748.99999999997</v>
          </cell>
          <cell r="X37">
            <v>166748.99999999997</v>
          </cell>
          <cell r="Y37">
            <v>500246.99999999988</v>
          </cell>
          <cell r="Z37">
            <v>163000</v>
          </cell>
          <cell r="AA37">
            <v>163000</v>
          </cell>
          <cell r="AB37">
            <v>163000</v>
          </cell>
          <cell r="AC37">
            <v>489000</v>
          </cell>
          <cell r="AD37">
            <v>163000</v>
          </cell>
          <cell r="AE37">
            <v>163000</v>
          </cell>
          <cell r="AF37">
            <v>163000</v>
          </cell>
          <cell r="AG37">
            <v>489000</v>
          </cell>
          <cell r="AI37">
            <v>163000</v>
          </cell>
          <cell r="AJ37">
            <v>0</v>
          </cell>
          <cell r="AK37">
            <v>0</v>
          </cell>
          <cell r="AL37">
            <v>0</v>
          </cell>
          <cell r="AM37">
            <v>0</v>
          </cell>
          <cell r="AN37">
            <v>163000</v>
          </cell>
          <cell r="AO37">
            <v>163000</v>
          </cell>
          <cell r="AP37">
            <v>163000</v>
          </cell>
          <cell r="AQ37">
            <v>163000</v>
          </cell>
          <cell r="AR37">
            <v>163000</v>
          </cell>
          <cell r="AS37">
            <v>163000</v>
          </cell>
          <cell r="AT37">
            <v>815000</v>
          </cell>
          <cell r="AV37">
            <v>0</v>
          </cell>
          <cell r="AW37" t="str">
            <v>-</v>
          </cell>
          <cell r="AX37">
            <v>12005.927999999996</v>
          </cell>
          <cell r="AY37">
            <v>12005.927999999996</v>
          </cell>
          <cell r="AZ37">
            <v>12005.927999999996</v>
          </cell>
          <cell r="BB37">
            <v>77871.782999999996</v>
          </cell>
          <cell r="BC37">
            <v>77871.782999999996</v>
          </cell>
          <cell r="BD37">
            <v>77871.782999999996</v>
          </cell>
          <cell r="BF37">
            <v>1667.4899999999998</v>
          </cell>
          <cell r="BG37">
            <v>1667.4899999999998</v>
          </cell>
          <cell r="BH37">
            <v>1667.4899999999998</v>
          </cell>
          <cell r="BJ37">
            <v>75203.798999999985</v>
          </cell>
          <cell r="BK37">
            <v>75203.798999999985</v>
          </cell>
          <cell r="BL37">
            <v>75203.798999999985</v>
          </cell>
          <cell r="BN37">
            <v>11736</v>
          </cell>
          <cell r="BO37">
            <v>11736</v>
          </cell>
          <cell r="BP37">
            <v>11736</v>
          </cell>
          <cell r="BR37">
            <v>76121</v>
          </cell>
          <cell r="BS37">
            <v>76121</v>
          </cell>
          <cell r="BT37">
            <v>76121</v>
          </cell>
          <cell r="BV37">
            <v>1630</v>
          </cell>
          <cell r="BW37">
            <v>1630</v>
          </cell>
          <cell r="BX37">
            <v>1630</v>
          </cell>
          <cell r="BZ37">
            <v>73513</v>
          </cell>
          <cell r="CA37">
            <v>73513</v>
          </cell>
          <cell r="CB37">
            <v>73513</v>
          </cell>
          <cell r="CD37" t="str">
            <v>Funding x 4</v>
          </cell>
          <cell r="CE37" t="str">
            <v>Yes</v>
          </cell>
          <cell r="CF37" t="str">
            <v>Old</v>
          </cell>
          <cell r="CG37" t="str">
            <v>-</v>
          </cell>
          <cell r="CH37" t="str">
            <v>-</v>
          </cell>
          <cell r="CI37">
            <v>0</v>
          </cell>
          <cell r="CK37" t="str">
            <v>Old</v>
          </cell>
          <cell r="CL37" t="str">
            <v>-</v>
          </cell>
          <cell r="CM37" t="str">
            <v>-</v>
          </cell>
          <cell r="CN37">
            <v>16300</v>
          </cell>
          <cell r="CP37" t="str">
            <v>New</v>
          </cell>
          <cell r="CQ37" t="str">
            <v>Yes</v>
          </cell>
          <cell r="CR37" t="str">
            <v>-</v>
          </cell>
          <cell r="CS37">
            <v>0</v>
          </cell>
          <cell r="CU37">
            <v>0</v>
          </cell>
          <cell r="CV37">
            <v>0</v>
          </cell>
          <cell r="CX37">
            <v>3748.9999999999709</v>
          </cell>
          <cell r="CY37">
            <v>3748.9999999999709</v>
          </cell>
        </row>
        <row r="38">
          <cell r="B38">
            <v>29</v>
          </cell>
          <cell r="C38" t="str">
            <v>Ranjit Patel</v>
          </cell>
          <cell r="D38" t="str">
            <v>Andrew Szabo</v>
          </cell>
          <cell r="E38" t="str">
            <v>RECOMMENDED</v>
          </cell>
          <cell r="F38" t="str">
            <v>ACCEPTED</v>
          </cell>
          <cell r="H38" t="str">
            <v>Agree</v>
          </cell>
          <cell r="I38" t="str">
            <v>Customer Centricity</v>
          </cell>
          <cell r="J38" t="str">
            <v>Customer Centricity</v>
          </cell>
          <cell r="K38" t="str">
            <v>Xoserve</v>
          </cell>
          <cell r="L38" t="str">
            <v>Customer Journey continuous improvement</v>
          </cell>
          <cell r="M38" t="str">
            <v>In order to better understand our customers, and tailor our business to them, we need to continually review and embed thinking that aligns to our customers experience of Xoserve. This is an annual process of mapping and improving customer journeys</v>
          </cell>
          <cell r="N38">
            <v>7.1999999999999995E-2</v>
          </cell>
          <cell r="O38">
            <v>0.46700000000000003</v>
          </cell>
          <cell r="P38">
            <v>0.01</v>
          </cell>
          <cell r="Q38">
            <v>0.45100000000000001</v>
          </cell>
          <cell r="R38">
            <v>50000</v>
          </cell>
          <cell r="S38">
            <v>50000</v>
          </cell>
          <cell r="T38">
            <v>50000</v>
          </cell>
          <cell r="U38">
            <v>150000</v>
          </cell>
          <cell r="V38">
            <v>51149.999999999993</v>
          </cell>
          <cell r="W38">
            <v>51149.999999999993</v>
          </cell>
          <cell r="X38">
            <v>51149.999999999993</v>
          </cell>
          <cell r="Y38">
            <v>153449.99999999997</v>
          </cell>
          <cell r="Z38">
            <v>50000</v>
          </cell>
          <cell r="AA38">
            <v>50000</v>
          </cell>
          <cell r="AB38">
            <v>50000</v>
          </cell>
          <cell r="AC38">
            <v>150000</v>
          </cell>
          <cell r="AD38">
            <v>50000</v>
          </cell>
          <cell r="AE38">
            <v>50000</v>
          </cell>
          <cell r="AF38">
            <v>50000</v>
          </cell>
          <cell r="AG38">
            <v>150000</v>
          </cell>
          <cell r="AI38">
            <v>0</v>
          </cell>
          <cell r="AJ38">
            <v>0</v>
          </cell>
          <cell r="AK38">
            <v>0</v>
          </cell>
          <cell r="AL38">
            <v>0</v>
          </cell>
          <cell r="AM38">
            <v>0</v>
          </cell>
          <cell r="AO38">
            <v>50000</v>
          </cell>
          <cell r="AP38">
            <v>50000</v>
          </cell>
          <cell r="AQ38">
            <v>0</v>
          </cell>
          <cell r="AR38">
            <v>0</v>
          </cell>
          <cell r="AS38">
            <v>0</v>
          </cell>
          <cell r="AT38">
            <v>100000</v>
          </cell>
          <cell r="AV38">
            <v>0</v>
          </cell>
          <cell r="AW38" t="str">
            <v>-</v>
          </cell>
          <cell r="AX38">
            <v>3682.7999999999993</v>
          </cell>
          <cell r="AY38">
            <v>3682.7999999999993</v>
          </cell>
          <cell r="AZ38">
            <v>3682.7999999999993</v>
          </cell>
          <cell r="BB38">
            <v>23887.05</v>
          </cell>
          <cell r="BC38">
            <v>23887.05</v>
          </cell>
          <cell r="BD38">
            <v>23887.05</v>
          </cell>
          <cell r="BF38">
            <v>511.49999999999994</v>
          </cell>
          <cell r="BG38">
            <v>511.49999999999994</v>
          </cell>
          <cell r="BH38">
            <v>511.49999999999994</v>
          </cell>
          <cell r="BJ38">
            <v>23068.649999999998</v>
          </cell>
          <cell r="BK38">
            <v>23068.649999999998</v>
          </cell>
          <cell r="BL38">
            <v>23068.649999999998</v>
          </cell>
          <cell r="BN38">
            <v>3599.9999999999995</v>
          </cell>
          <cell r="BO38">
            <v>3599.9999999999995</v>
          </cell>
          <cell r="BP38">
            <v>3599.9999999999995</v>
          </cell>
          <cell r="BR38">
            <v>23350</v>
          </cell>
          <cell r="BS38">
            <v>23350</v>
          </cell>
          <cell r="BT38">
            <v>23350</v>
          </cell>
          <cell r="BV38">
            <v>500</v>
          </cell>
          <cell r="BW38">
            <v>500</v>
          </cell>
          <cell r="BX38">
            <v>500</v>
          </cell>
          <cell r="BZ38">
            <v>22550</v>
          </cell>
          <cell r="CA38">
            <v>22550</v>
          </cell>
          <cell r="CB38">
            <v>22550</v>
          </cell>
          <cell r="CD38" t="str">
            <v>Funding x 4</v>
          </cell>
          <cell r="CF38" t="str">
            <v>Old</v>
          </cell>
          <cell r="CG38" t="str">
            <v>-</v>
          </cell>
          <cell r="CH38" t="str">
            <v>-</v>
          </cell>
          <cell r="CI38">
            <v>0</v>
          </cell>
          <cell r="CK38" t="str">
            <v>Old</v>
          </cell>
          <cell r="CL38" t="str">
            <v>-</v>
          </cell>
          <cell r="CM38" t="str">
            <v>-</v>
          </cell>
          <cell r="CN38">
            <v>0</v>
          </cell>
          <cell r="CP38" t="str">
            <v>New</v>
          </cell>
          <cell r="CQ38" t="str">
            <v>Yes</v>
          </cell>
          <cell r="CR38" t="str">
            <v>-</v>
          </cell>
          <cell r="CS38">
            <v>5000</v>
          </cell>
          <cell r="CU38">
            <v>0</v>
          </cell>
          <cell r="CV38">
            <v>0</v>
          </cell>
          <cell r="CX38">
            <v>1149.9999999999927</v>
          </cell>
          <cell r="CY38">
            <v>1149.9999999999927</v>
          </cell>
        </row>
        <row r="39">
          <cell r="B39">
            <v>30</v>
          </cell>
          <cell r="C39" t="str">
            <v>Ranjit Patel</v>
          </cell>
          <cell r="D39" t="str">
            <v>Andrew Szabo</v>
          </cell>
          <cell r="E39" t="str">
            <v>n/a</v>
          </cell>
          <cell r="F39" t="str">
            <v>REJECTED</v>
          </cell>
          <cell r="G39" t="str">
            <v>We have invested in people who understand agile and will invest again in MyAcademy. We should be able to improve this area without external spend.</v>
          </cell>
          <cell r="H39" t="str">
            <v>Agree</v>
          </cell>
          <cell r="I39" t="str">
            <v>Customer Centricity</v>
          </cell>
          <cell r="J39" t="str">
            <v>Customer Centricity</v>
          </cell>
          <cell r="K39" t="str">
            <v>Xoserve</v>
          </cell>
          <cell r="L39" t="str">
            <v>Agile customer change process</v>
          </cell>
          <cell r="M39" t="str">
            <v>Introduction of agile approach to the change process</v>
          </cell>
          <cell r="R39">
            <v>300000</v>
          </cell>
          <cell r="S39">
            <v>200000</v>
          </cell>
          <cell r="T39">
            <v>100000</v>
          </cell>
          <cell r="U39">
            <v>600000</v>
          </cell>
          <cell r="V39">
            <v>306900</v>
          </cell>
          <cell r="W39">
            <v>204599.99999999997</v>
          </cell>
          <cell r="X39">
            <v>102299.99999999999</v>
          </cell>
          <cell r="Y39">
            <v>613800</v>
          </cell>
          <cell r="Z39">
            <v>200000</v>
          </cell>
          <cell r="AA39">
            <v>200000</v>
          </cell>
          <cell r="AB39">
            <v>200000</v>
          </cell>
          <cell r="AC39">
            <v>600000</v>
          </cell>
          <cell r="AD39">
            <v>200000</v>
          </cell>
          <cell r="AE39">
            <v>200000</v>
          </cell>
          <cell r="AF39">
            <v>200000</v>
          </cell>
          <cell r="AG39">
            <v>600000</v>
          </cell>
          <cell r="AI39">
            <v>0</v>
          </cell>
          <cell r="AJ39">
            <v>0</v>
          </cell>
          <cell r="AK39">
            <v>0</v>
          </cell>
          <cell r="AL39">
            <v>0</v>
          </cell>
          <cell r="AM39">
            <v>0</v>
          </cell>
          <cell r="AO39">
            <v>200000</v>
          </cell>
          <cell r="AP39">
            <v>200000</v>
          </cell>
          <cell r="AQ39">
            <v>0</v>
          </cell>
          <cell r="AR39">
            <v>0</v>
          </cell>
          <cell r="AS39">
            <v>0</v>
          </cell>
          <cell r="AT39">
            <v>400000</v>
          </cell>
          <cell r="AW39" t="str">
            <v>-</v>
          </cell>
          <cell r="AX39">
            <v>0</v>
          </cell>
          <cell r="AY39">
            <v>0</v>
          </cell>
          <cell r="AZ39">
            <v>0</v>
          </cell>
          <cell r="BB39">
            <v>0</v>
          </cell>
          <cell r="BC39">
            <v>0</v>
          </cell>
          <cell r="BD39">
            <v>0</v>
          </cell>
          <cell r="BF39">
            <v>0</v>
          </cell>
          <cell r="BG39">
            <v>0</v>
          </cell>
          <cell r="BH39">
            <v>0</v>
          </cell>
          <cell r="BJ39">
            <v>0</v>
          </cell>
          <cell r="BK39">
            <v>0</v>
          </cell>
          <cell r="BL39">
            <v>0</v>
          </cell>
          <cell r="BN39">
            <v>0</v>
          </cell>
          <cell r="BO39">
            <v>0</v>
          </cell>
          <cell r="BP39">
            <v>0</v>
          </cell>
          <cell r="BR39">
            <v>0</v>
          </cell>
          <cell r="BS39">
            <v>0</v>
          </cell>
          <cell r="BT39">
            <v>0</v>
          </cell>
          <cell r="BV39">
            <v>0</v>
          </cell>
          <cell r="BW39">
            <v>0</v>
          </cell>
          <cell r="BX39">
            <v>0</v>
          </cell>
          <cell r="BZ39">
            <v>0</v>
          </cell>
          <cell r="CA39">
            <v>0</v>
          </cell>
          <cell r="CB39">
            <v>0</v>
          </cell>
          <cell r="CD39" t="str">
            <v>Funding x 4</v>
          </cell>
          <cell r="CF39" t="str">
            <v>-</v>
          </cell>
          <cell r="CG39" t="str">
            <v>-</v>
          </cell>
          <cell r="CH39" t="str">
            <v>-</v>
          </cell>
          <cell r="CI39">
            <v>0</v>
          </cell>
          <cell r="CK39" t="str">
            <v>-</v>
          </cell>
          <cell r="CL39" t="str">
            <v>-</v>
          </cell>
          <cell r="CM39" t="str">
            <v>-</v>
          </cell>
          <cell r="CN39">
            <v>0</v>
          </cell>
          <cell r="CP39" t="str">
            <v>-</v>
          </cell>
          <cell r="CQ39" t="str">
            <v>-</v>
          </cell>
          <cell r="CR39" t="str">
            <v>-</v>
          </cell>
          <cell r="CS39">
            <v>0</v>
          </cell>
          <cell r="CU39">
            <v>0</v>
          </cell>
          <cell r="CV39">
            <v>0</v>
          </cell>
          <cell r="CX39">
            <v>4599.9999999999709</v>
          </cell>
          <cell r="CY39">
            <v>-97700.000000000015</v>
          </cell>
        </row>
        <row r="40">
          <cell r="B40">
            <v>31</v>
          </cell>
          <cell r="C40" t="str">
            <v>Ranjit Patel</v>
          </cell>
          <cell r="D40" t="str">
            <v>Andrew Szabo</v>
          </cell>
          <cell r="E40" t="str">
            <v>RECOMMENDED</v>
          </cell>
          <cell r="F40" t="str">
            <v>ACCEPTED</v>
          </cell>
          <cell r="H40" t="str">
            <v>Agree</v>
          </cell>
          <cell r="I40" t="str">
            <v>Customer Centricity</v>
          </cell>
          <cell r="J40" t="str">
            <v>Customer Centricity</v>
          </cell>
          <cell r="K40" t="str">
            <v>Xoserve</v>
          </cell>
          <cell r="L40" t="str">
            <v>CRM &amp; Rant and Rave</v>
          </cell>
          <cell r="M40" t="str">
            <v>Introduction of a new CRM platform and adoptin of tools and technique to better manage customer relationships and feedback</v>
          </cell>
          <cell r="N40">
            <v>7.1999999999999995E-2</v>
          </cell>
          <cell r="O40">
            <v>0.46700000000000003</v>
          </cell>
          <cell r="P40">
            <v>0.01</v>
          </cell>
          <cell r="Q40">
            <v>0.45100000000000001</v>
          </cell>
          <cell r="R40">
            <v>250000</v>
          </cell>
          <cell r="S40">
            <v>100000</v>
          </cell>
          <cell r="T40">
            <v>100000</v>
          </cell>
          <cell r="U40">
            <v>450000</v>
          </cell>
          <cell r="V40">
            <v>255749.99999999997</v>
          </cell>
          <cell r="W40">
            <v>102299.99999999999</v>
          </cell>
          <cell r="X40">
            <v>102299.99999999999</v>
          </cell>
          <cell r="Y40">
            <v>460349.99999999994</v>
          </cell>
          <cell r="Z40">
            <v>100000</v>
          </cell>
          <cell r="AA40">
            <v>100000</v>
          </cell>
          <cell r="AB40">
            <v>100000</v>
          </cell>
          <cell r="AC40">
            <v>300000</v>
          </cell>
          <cell r="AD40">
            <v>100000</v>
          </cell>
          <cell r="AE40">
            <v>100000</v>
          </cell>
          <cell r="AF40">
            <v>100000</v>
          </cell>
          <cell r="AG40">
            <v>300000</v>
          </cell>
          <cell r="AI40">
            <v>0</v>
          </cell>
          <cell r="AJ40">
            <v>0</v>
          </cell>
          <cell r="AK40">
            <v>0</v>
          </cell>
          <cell r="AL40">
            <v>0</v>
          </cell>
          <cell r="AM40">
            <v>0</v>
          </cell>
          <cell r="AO40">
            <v>100000</v>
          </cell>
          <cell r="AP40">
            <v>100000</v>
          </cell>
          <cell r="AQ40">
            <v>100000</v>
          </cell>
          <cell r="AR40">
            <v>100000</v>
          </cell>
          <cell r="AS40">
            <v>100000</v>
          </cell>
          <cell r="AT40">
            <v>500000</v>
          </cell>
          <cell r="AV40">
            <v>0</v>
          </cell>
          <cell r="AW40" t="str">
            <v>-</v>
          </cell>
          <cell r="AX40">
            <v>18413.999999999996</v>
          </cell>
          <cell r="AY40">
            <v>7365.5999999999985</v>
          </cell>
          <cell r="AZ40">
            <v>7365.5999999999985</v>
          </cell>
          <cell r="BB40">
            <v>119435.25</v>
          </cell>
          <cell r="BC40">
            <v>47774.1</v>
          </cell>
          <cell r="BD40">
            <v>47774.1</v>
          </cell>
          <cell r="BF40">
            <v>2557.4999999999995</v>
          </cell>
          <cell r="BG40">
            <v>1022.9999999999999</v>
          </cell>
          <cell r="BH40">
            <v>1022.9999999999999</v>
          </cell>
          <cell r="BJ40">
            <v>115343.24999999999</v>
          </cell>
          <cell r="BK40">
            <v>46137.299999999996</v>
          </cell>
          <cell r="BL40">
            <v>46137.299999999996</v>
          </cell>
          <cell r="BN40">
            <v>7199.9999999999991</v>
          </cell>
          <cell r="BO40">
            <v>7199.9999999999991</v>
          </cell>
          <cell r="BP40">
            <v>7199.9999999999991</v>
          </cell>
          <cell r="BR40">
            <v>46700</v>
          </cell>
          <cell r="BS40">
            <v>46700</v>
          </cell>
          <cell r="BT40">
            <v>46700</v>
          </cell>
          <cell r="BV40">
            <v>1000</v>
          </cell>
          <cell r="BW40">
            <v>1000</v>
          </cell>
          <cell r="BX40">
            <v>1000</v>
          </cell>
          <cell r="BZ40">
            <v>45100</v>
          </cell>
          <cell r="CA40">
            <v>45100</v>
          </cell>
          <cell r="CB40">
            <v>45100</v>
          </cell>
          <cell r="CD40" t="str">
            <v>Funding x 4</v>
          </cell>
          <cell r="CF40" t="str">
            <v>Old</v>
          </cell>
          <cell r="CG40" t="str">
            <v>-</v>
          </cell>
          <cell r="CH40" t="str">
            <v>-</v>
          </cell>
          <cell r="CI40">
            <v>0</v>
          </cell>
          <cell r="CK40" t="str">
            <v>Old</v>
          </cell>
          <cell r="CL40" t="str">
            <v>-</v>
          </cell>
          <cell r="CM40" t="str">
            <v>-</v>
          </cell>
          <cell r="CN40">
            <v>0</v>
          </cell>
          <cell r="CP40" t="str">
            <v>New</v>
          </cell>
          <cell r="CQ40" t="str">
            <v>Yes</v>
          </cell>
          <cell r="CR40" t="str">
            <v>-</v>
          </cell>
          <cell r="CS40">
            <v>10000</v>
          </cell>
          <cell r="CU40">
            <v>0</v>
          </cell>
          <cell r="CV40">
            <v>0</v>
          </cell>
          <cell r="CX40">
            <v>2299.9999999999854</v>
          </cell>
          <cell r="CY40">
            <v>2299.9999999999854</v>
          </cell>
        </row>
        <row r="41">
          <cell r="B41">
            <v>32</v>
          </cell>
          <cell r="C41" t="str">
            <v>Ranjit Patel</v>
          </cell>
          <cell r="D41" t="str">
            <v>Ranjit Patel</v>
          </cell>
          <cell r="E41" t="str">
            <v>BASELINE</v>
          </cell>
          <cell r="F41" t="str">
            <v>ACCEPTED</v>
          </cell>
          <cell r="H41" t="str">
            <v>Agree</v>
          </cell>
          <cell r="I41" t="str">
            <v>Digitising our Business</v>
          </cell>
          <cell r="J41" t="str">
            <v>Digitising our Business</v>
          </cell>
          <cell r="K41" t="str">
            <v>Customer</v>
          </cell>
          <cell r="L41" t="str">
            <v>Digital</v>
          </cell>
          <cell r="M41" t="str">
            <v>A team comprising digital strategy, digital channel management (including our website) and digital process improvement - all to drive more self-service, better user-experience, and customer effort efficiencies</v>
          </cell>
          <cell r="N41">
            <v>0</v>
          </cell>
          <cell r="O41">
            <v>0.2</v>
          </cell>
          <cell r="P41">
            <v>0</v>
          </cell>
          <cell r="Q41">
            <v>0.8</v>
          </cell>
          <cell r="R41">
            <v>600000</v>
          </cell>
          <cell r="S41">
            <v>350000</v>
          </cell>
          <cell r="T41">
            <v>350000</v>
          </cell>
          <cell r="U41">
            <v>1300000</v>
          </cell>
          <cell r="V41">
            <v>613800</v>
          </cell>
          <cell r="W41">
            <v>358049.99999999994</v>
          </cell>
          <cell r="X41">
            <v>358049.99999999994</v>
          </cell>
          <cell r="Y41">
            <v>1329900</v>
          </cell>
          <cell r="Z41">
            <v>350000</v>
          </cell>
          <cell r="AA41">
            <v>350000</v>
          </cell>
          <cell r="AB41">
            <v>350000</v>
          </cell>
          <cell r="AC41">
            <v>1050000</v>
          </cell>
          <cell r="AD41">
            <v>350000</v>
          </cell>
          <cell r="AE41">
            <v>350000</v>
          </cell>
          <cell r="AF41">
            <v>350000</v>
          </cell>
          <cell r="AG41">
            <v>1050000</v>
          </cell>
          <cell r="AI41">
            <v>350000</v>
          </cell>
          <cell r="AJ41">
            <v>350000</v>
          </cell>
          <cell r="AK41">
            <v>350000</v>
          </cell>
          <cell r="AL41">
            <v>350000</v>
          </cell>
          <cell r="AM41">
            <v>350000</v>
          </cell>
          <cell r="AN41">
            <v>1750000</v>
          </cell>
          <cell r="AO41">
            <v>350000</v>
          </cell>
          <cell r="AP41">
            <v>350000</v>
          </cell>
          <cell r="AQ41">
            <v>500000</v>
          </cell>
          <cell r="AR41">
            <v>500000</v>
          </cell>
          <cell r="AS41">
            <v>500000</v>
          </cell>
          <cell r="AT41">
            <v>2200000</v>
          </cell>
          <cell r="AV41">
            <v>0</v>
          </cell>
          <cell r="AW41" t="str">
            <v>-</v>
          </cell>
          <cell r="AX41">
            <v>0</v>
          </cell>
          <cell r="AY41">
            <v>0</v>
          </cell>
          <cell r="AZ41">
            <v>0</v>
          </cell>
          <cell r="BB41">
            <v>122760</v>
          </cell>
          <cell r="BC41">
            <v>71609.999999999985</v>
          </cell>
          <cell r="BD41">
            <v>71609.999999999985</v>
          </cell>
          <cell r="BF41">
            <v>0</v>
          </cell>
          <cell r="BG41">
            <v>0</v>
          </cell>
          <cell r="BH41">
            <v>0</v>
          </cell>
          <cell r="BJ41">
            <v>491040</v>
          </cell>
          <cell r="BK41">
            <v>286439.99999999994</v>
          </cell>
          <cell r="BL41">
            <v>286439.99999999994</v>
          </cell>
          <cell r="BN41">
            <v>0</v>
          </cell>
          <cell r="BO41">
            <v>0</v>
          </cell>
          <cell r="BP41">
            <v>0</v>
          </cell>
          <cell r="BR41">
            <v>70000</v>
          </cell>
          <cell r="BS41">
            <v>70000</v>
          </cell>
          <cell r="BT41">
            <v>70000</v>
          </cell>
          <cell r="BV41">
            <v>0</v>
          </cell>
          <cell r="BW41">
            <v>0</v>
          </cell>
          <cell r="BX41">
            <v>0</v>
          </cell>
          <cell r="BZ41">
            <v>280000</v>
          </cell>
          <cell r="CA41">
            <v>280000</v>
          </cell>
          <cell r="CB41">
            <v>280000</v>
          </cell>
          <cell r="CD41" t="str">
            <v>Funding x 2</v>
          </cell>
          <cell r="CF41" t="str">
            <v>Old</v>
          </cell>
          <cell r="CG41" t="str">
            <v>-</v>
          </cell>
          <cell r="CH41" t="str">
            <v>-</v>
          </cell>
          <cell r="CI41">
            <v>0</v>
          </cell>
          <cell r="CK41" t="str">
            <v>Old</v>
          </cell>
          <cell r="CL41" t="str">
            <v>-</v>
          </cell>
          <cell r="CM41" t="str">
            <v>-</v>
          </cell>
          <cell r="CN41">
            <v>0</v>
          </cell>
          <cell r="CP41" t="str">
            <v>New</v>
          </cell>
          <cell r="CQ41" t="str">
            <v>Yes</v>
          </cell>
          <cell r="CR41" t="str">
            <v>-</v>
          </cell>
          <cell r="CS41">
            <v>35000</v>
          </cell>
          <cell r="CU41">
            <v>0</v>
          </cell>
          <cell r="CV41">
            <v>0</v>
          </cell>
          <cell r="CX41">
            <v>8049.9999999999418</v>
          </cell>
          <cell r="CY41">
            <v>8049.9999999999418</v>
          </cell>
        </row>
        <row r="42">
          <cell r="B42">
            <v>33</v>
          </cell>
          <cell r="C42" t="str">
            <v>Ranjit Patel</v>
          </cell>
          <cell r="D42" t="str">
            <v>Ranjit Patel</v>
          </cell>
          <cell r="E42" t="str">
            <v>RECOMMENDED</v>
          </cell>
          <cell r="F42" t="str">
            <v>ACCEPTED</v>
          </cell>
          <cell r="G42" t="str">
            <v>Must include data catalogue and element of lightweight MDM - need to do more with MTB budget to deliver this alongside investment</v>
          </cell>
          <cell r="H42" t="str">
            <v>Agree</v>
          </cell>
          <cell r="I42" t="str">
            <v>Digitising our Business</v>
          </cell>
          <cell r="J42" t="str">
            <v>Digitising our Business</v>
          </cell>
          <cell r="K42" t="str">
            <v>Customer</v>
          </cell>
          <cell r="L42" t="str">
            <v>Data Access Platform (DAP)</v>
          </cell>
          <cell r="M42" t="str">
            <v xml:space="preserve">Evolution of the Data Access Platform (DAP) over the next three year business planning cycle, to provide self-service reporting, machine to machine API's, data analysis and advanced analytics to our customers. This budget funds infrastructure expansion, tools and third party support. </v>
          </cell>
          <cell r="N42">
            <v>0</v>
          </cell>
          <cell r="O42">
            <v>0.2</v>
          </cell>
          <cell r="P42">
            <v>0</v>
          </cell>
          <cell r="Q42">
            <v>0.8</v>
          </cell>
          <cell r="R42">
            <v>600000</v>
          </cell>
          <cell r="S42">
            <v>600000</v>
          </cell>
          <cell r="T42">
            <v>600000</v>
          </cell>
          <cell r="U42">
            <v>1800000</v>
          </cell>
          <cell r="V42">
            <v>613800</v>
          </cell>
          <cell r="W42">
            <v>613800</v>
          </cell>
          <cell r="X42">
            <v>613800</v>
          </cell>
          <cell r="Y42">
            <v>1841400</v>
          </cell>
          <cell r="Z42">
            <v>550000</v>
          </cell>
          <cell r="AA42">
            <v>540000</v>
          </cell>
          <cell r="AB42">
            <v>400000</v>
          </cell>
          <cell r="AC42">
            <v>1490000</v>
          </cell>
          <cell r="AD42">
            <v>550000</v>
          </cell>
          <cell r="AE42">
            <v>540000</v>
          </cell>
          <cell r="AF42">
            <v>400000</v>
          </cell>
          <cell r="AG42">
            <v>1490000</v>
          </cell>
          <cell r="AI42">
            <v>550000</v>
          </cell>
          <cell r="AJ42">
            <v>450000</v>
          </cell>
          <cell r="AK42">
            <v>400000</v>
          </cell>
          <cell r="AL42">
            <v>400000</v>
          </cell>
          <cell r="AM42">
            <v>400000</v>
          </cell>
          <cell r="AN42">
            <v>2200000</v>
          </cell>
          <cell r="AO42">
            <v>540000</v>
          </cell>
          <cell r="AP42">
            <v>400000</v>
          </cell>
          <cell r="AQ42">
            <v>400000</v>
          </cell>
          <cell r="AR42">
            <v>400000</v>
          </cell>
          <cell r="AS42">
            <v>400000</v>
          </cell>
          <cell r="AT42">
            <v>2140000</v>
          </cell>
          <cell r="AV42">
            <v>0</v>
          </cell>
          <cell r="AW42" t="str">
            <v>-</v>
          </cell>
          <cell r="AX42">
            <v>0</v>
          </cell>
          <cell r="AY42">
            <v>0</v>
          </cell>
          <cell r="AZ42">
            <v>0</v>
          </cell>
          <cell r="BB42">
            <v>122760</v>
          </cell>
          <cell r="BC42">
            <v>122760</v>
          </cell>
          <cell r="BD42">
            <v>122760</v>
          </cell>
          <cell r="BF42">
            <v>0</v>
          </cell>
          <cell r="BG42">
            <v>0</v>
          </cell>
          <cell r="BH42">
            <v>0</v>
          </cell>
          <cell r="BJ42">
            <v>491040</v>
          </cell>
          <cell r="BK42">
            <v>491040</v>
          </cell>
          <cell r="BL42">
            <v>491040</v>
          </cell>
          <cell r="BN42">
            <v>0</v>
          </cell>
          <cell r="BO42">
            <v>0</v>
          </cell>
          <cell r="BP42">
            <v>0</v>
          </cell>
          <cell r="BR42">
            <v>110000</v>
          </cell>
          <cell r="BS42">
            <v>108000</v>
          </cell>
          <cell r="BT42">
            <v>80000</v>
          </cell>
          <cell r="BV42">
            <v>0</v>
          </cell>
          <cell r="BW42">
            <v>0</v>
          </cell>
          <cell r="BX42">
            <v>0</v>
          </cell>
          <cell r="BZ42">
            <v>440000</v>
          </cell>
          <cell r="CA42">
            <v>432000</v>
          </cell>
          <cell r="CB42">
            <v>320000</v>
          </cell>
          <cell r="CD42" t="str">
            <v>Funding x 2</v>
          </cell>
          <cell r="CF42" t="str">
            <v>Old</v>
          </cell>
          <cell r="CG42" t="str">
            <v>-</v>
          </cell>
          <cell r="CH42" t="str">
            <v>-</v>
          </cell>
          <cell r="CI42">
            <v>0</v>
          </cell>
          <cell r="CK42" t="str">
            <v>Old</v>
          </cell>
          <cell r="CL42" t="str">
            <v>-</v>
          </cell>
          <cell r="CM42" t="str">
            <v>-</v>
          </cell>
          <cell r="CN42">
            <v>0</v>
          </cell>
          <cell r="CP42" t="str">
            <v>New</v>
          </cell>
          <cell r="CQ42" t="str">
            <v>Yes</v>
          </cell>
          <cell r="CR42" t="str">
            <v>-</v>
          </cell>
          <cell r="CS42">
            <v>40000</v>
          </cell>
          <cell r="CU42">
            <v>0</v>
          </cell>
          <cell r="CV42">
            <v>0</v>
          </cell>
          <cell r="CX42">
            <v>63800</v>
          </cell>
          <cell r="CY42">
            <v>73800</v>
          </cell>
        </row>
        <row r="43">
          <cell r="B43">
            <v>34</v>
          </cell>
          <cell r="C43" t="str">
            <v xml:space="preserve">Clive Nicholas </v>
          </cell>
          <cell r="D43" t="str">
            <v>Sandra Simpson</v>
          </cell>
          <cell r="E43" t="str">
            <v>n/a</v>
          </cell>
          <cell r="F43" t="str">
            <v>REJECTED</v>
          </cell>
          <cell r="G43" t="str">
            <v>Duplicate with (N)67</v>
          </cell>
          <cell r="H43" t="str">
            <v>Agree</v>
          </cell>
          <cell r="I43" t="str">
            <v>Re-shaping our Business</v>
          </cell>
          <cell r="J43" t="str">
            <v>Re-shaping our Business</v>
          </cell>
          <cell r="K43" t="str">
            <v>Xoserve</v>
          </cell>
          <cell r="L43" t="str">
            <v>People Platforms Evolution</v>
          </cell>
          <cell r="M43" t="str">
            <v>Continued evolution of our People Platforms (130+ tools and services that enable  Xoserve to run as a stand-alone business)</v>
          </cell>
          <cell r="R43">
            <v>200000</v>
          </cell>
          <cell r="S43">
            <v>150000</v>
          </cell>
          <cell r="T43">
            <v>0</v>
          </cell>
          <cell r="U43">
            <v>350000</v>
          </cell>
          <cell r="V43">
            <v>204599.99999999997</v>
          </cell>
          <cell r="W43">
            <v>153450</v>
          </cell>
          <cell r="X43">
            <v>0</v>
          </cell>
          <cell r="Y43">
            <v>358050</v>
          </cell>
          <cell r="Z43">
            <v>250000</v>
          </cell>
          <cell r="AA43">
            <v>250000</v>
          </cell>
          <cell r="AB43">
            <v>250000</v>
          </cell>
          <cell r="AC43">
            <v>750000</v>
          </cell>
          <cell r="AD43">
            <v>250000</v>
          </cell>
          <cell r="AE43">
            <v>250000</v>
          </cell>
          <cell r="AF43">
            <v>250000</v>
          </cell>
          <cell r="AG43">
            <v>750000</v>
          </cell>
          <cell r="AI43">
            <v>0</v>
          </cell>
          <cell r="AJ43">
            <v>0</v>
          </cell>
          <cell r="AK43">
            <v>0</v>
          </cell>
          <cell r="AL43">
            <v>0</v>
          </cell>
          <cell r="AM43">
            <v>0</v>
          </cell>
          <cell r="AO43">
            <v>250000</v>
          </cell>
          <cell r="AP43">
            <v>250000</v>
          </cell>
          <cell r="AQ43">
            <v>0</v>
          </cell>
          <cell r="AR43">
            <v>0</v>
          </cell>
          <cell r="AS43">
            <v>0</v>
          </cell>
          <cell r="AT43">
            <v>500000</v>
          </cell>
          <cell r="AW43" t="str">
            <v>-</v>
          </cell>
          <cell r="AX43">
            <v>0</v>
          </cell>
          <cell r="AY43">
            <v>0</v>
          </cell>
          <cell r="AZ43">
            <v>0</v>
          </cell>
          <cell r="BB43">
            <v>0</v>
          </cell>
          <cell r="BC43">
            <v>0</v>
          </cell>
          <cell r="BD43">
            <v>0</v>
          </cell>
          <cell r="BF43">
            <v>0</v>
          </cell>
          <cell r="BG43">
            <v>0</v>
          </cell>
          <cell r="BH43">
            <v>0</v>
          </cell>
          <cell r="BJ43">
            <v>0</v>
          </cell>
          <cell r="BK43">
            <v>0</v>
          </cell>
          <cell r="BL43">
            <v>0</v>
          </cell>
          <cell r="BN43">
            <v>0</v>
          </cell>
          <cell r="BO43">
            <v>0</v>
          </cell>
          <cell r="BP43">
            <v>0</v>
          </cell>
          <cell r="BR43">
            <v>0</v>
          </cell>
          <cell r="BS43">
            <v>0</v>
          </cell>
          <cell r="BT43">
            <v>0</v>
          </cell>
          <cell r="BV43">
            <v>0</v>
          </cell>
          <cell r="BW43">
            <v>0</v>
          </cell>
          <cell r="BX43">
            <v>0</v>
          </cell>
          <cell r="BZ43">
            <v>0</v>
          </cell>
          <cell r="CA43">
            <v>0</v>
          </cell>
          <cell r="CB43">
            <v>0</v>
          </cell>
          <cell r="CD43" t="str">
            <v>Funding x 4</v>
          </cell>
          <cell r="CF43" t="str">
            <v>-</v>
          </cell>
          <cell r="CG43" t="str">
            <v>-</v>
          </cell>
          <cell r="CH43" t="str">
            <v>-</v>
          </cell>
          <cell r="CI43">
            <v>0</v>
          </cell>
          <cell r="CK43" t="str">
            <v>-</v>
          </cell>
          <cell r="CL43" t="str">
            <v>-</v>
          </cell>
          <cell r="CM43" t="str">
            <v>-</v>
          </cell>
          <cell r="CN43">
            <v>0</v>
          </cell>
          <cell r="CP43" t="str">
            <v>-</v>
          </cell>
          <cell r="CQ43" t="str">
            <v>-</v>
          </cell>
          <cell r="CR43" t="str">
            <v>-</v>
          </cell>
          <cell r="CS43">
            <v>0</v>
          </cell>
          <cell r="CU43">
            <v>0</v>
          </cell>
          <cell r="CV43">
            <v>0</v>
          </cell>
          <cell r="CX43">
            <v>-96550</v>
          </cell>
          <cell r="CY43">
            <v>-250000</v>
          </cell>
        </row>
        <row r="44">
          <cell r="B44">
            <v>35</v>
          </cell>
          <cell r="C44" t="str">
            <v>Steve Rist</v>
          </cell>
          <cell r="D44" t="str">
            <v>Lee Foster</v>
          </cell>
          <cell r="E44" t="str">
            <v>n/a</v>
          </cell>
          <cell r="F44" t="str">
            <v>REJECTED</v>
          </cell>
          <cell r="G44" t="str">
            <v>Duplicate with innitiatve 37</v>
          </cell>
          <cell r="H44" t="str">
            <v>Agree</v>
          </cell>
          <cell r="I44" t="str">
            <v>Customer Centricity</v>
          </cell>
          <cell r="J44" t="str">
            <v>Customer Centricity</v>
          </cell>
          <cell r="K44" t="str">
            <v>Xoserve</v>
          </cell>
          <cell r="L44" t="str">
            <v>One touch customer issue resolution</v>
          </cell>
          <cell r="M44" t="str">
            <v>Improvements to the IS Service Desk to enable end to end issue management</v>
          </cell>
          <cell r="R44">
            <v>200000</v>
          </cell>
          <cell r="S44">
            <v>50000</v>
          </cell>
          <cell r="T44">
            <v>25000</v>
          </cell>
          <cell r="U44">
            <v>275000</v>
          </cell>
          <cell r="V44">
            <v>204599.99999999997</v>
          </cell>
          <cell r="W44">
            <v>51149.999999999993</v>
          </cell>
          <cell r="X44">
            <v>25574.999999999996</v>
          </cell>
          <cell r="Y44">
            <v>281324.99999999994</v>
          </cell>
          <cell r="Z44">
            <v>0</v>
          </cell>
          <cell r="AA44">
            <v>0</v>
          </cell>
          <cell r="AB44">
            <v>0</v>
          </cell>
          <cell r="AC44">
            <v>0</v>
          </cell>
          <cell r="AD44">
            <v>0</v>
          </cell>
          <cell r="AE44">
            <v>0</v>
          </cell>
          <cell r="AF44">
            <v>0</v>
          </cell>
          <cell r="AG44">
            <v>0</v>
          </cell>
          <cell r="AI44">
            <v>0</v>
          </cell>
          <cell r="AJ44">
            <v>0</v>
          </cell>
          <cell r="AK44">
            <v>0</v>
          </cell>
          <cell r="AL44">
            <v>0</v>
          </cell>
          <cell r="AM44">
            <v>0</v>
          </cell>
          <cell r="AO44">
            <v>0</v>
          </cell>
          <cell r="AP44">
            <v>0</v>
          </cell>
          <cell r="AQ44">
            <v>0</v>
          </cell>
          <cell r="AR44">
            <v>0</v>
          </cell>
          <cell r="AS44">
            <v>0</v>
          </cell>
          <cell r="AT44">
            <v>0</v>
          </cell>
          <cell r="AW44" t="str">
            <v>-</v>
          </cell>
          <cell r="AX44">
            <v>0</v>
          </cell>
          <cell r="AY44">
            <v>0</v>
          </cell>
          <cell r="AZ44">
            <v>0</v>
          </cell>
          <cell r="BB44">
            <v>0</v>
          </cell>
          <cell r="BC44">
            <v>0</v>
          </cell>
          <cell r="BD44">
            <v>0</v>
          </cell>
          <cell r="BF44">
            <v>0</v>
          </cell>
          <cell r="BG44">
            <v>0</v>
          </cell>
          <cell r="BH44">
            <v>0</v>
          </cell>
          <cell r="BJ44">
            <v>0</v>
          </cell>
          <cell r="BK44">
            <v>0</v>
          </cell>
          <cell r="BL44">
            <v>0</v>
          </cell>
          <cell r="BN44">
            <v>0</v>
          </cell>
          <cell r="BO44">
            <v>0</v>
          </cell>
          <cell r="BP44">
            <v>0</v>
          </cell>
          <cell r="BR44">
            <v>0</v>
          </cell>
          <cell r="BS44">
            <v>0</v>
          </cell>
          <cell r="BT44">
            <v>0</v>
          </cell>
          <cell r="BV44">
            <v>0</v>
          </cell>
          <cell r="BW44">
            <v>0</v>
          </cell>
          <cell r="BX44">
            <v>0</v>
          </cell>
          <cell r="BZ44">
            <v>0</v>
          </cell>
          <cell r="CA44">
            <v>0</v>
          </cell>
          <cell r="CB44">
            <v>0</v>
          </cell>
          <cell r="CD44" t="str">
            <v>Funding x 4</v>
          </cell>
          <cell r="CF44" t="str">
            <v>-</v>
          </cell>
          <cell r="CG44" t="str">
            <v>-</v>
          </cell>
          <cell r="CH44" t="str">
            <v>-</v>
          </cell>
          <cell r="CI44">
            <v>0</v>
          </cell>
          <cell r="CK44" t="str">
            <v>-</v>
          </cell>
          <cell r="CL44" t="str">
            <v>-</v>
          </cell>
          <cell r="CM44" t="str">
            <v>-</v>
          </cell>
          <cell r="CN44">
            <v>0</v>
          </cell>
          <cell r="CP44" t="str">
            <v>-</v>
          </cell>
          <cell r="CQ44" t="str">
            <v>-</v>
          </cell>
          <cell r="CR44" t="str">
            <v>-</v>
          </cell>
          <cell r="CS44">
            <v>0</v>
          </cell>
          <cell r="CU44">
            <v>0</v>
          </cell>
          <cell r="CV44">
            <v>0</v>
          </cell>
          <cell r="CX44">
            <v>51149.999999999993</v>
          </cell>
          <cell r="CY44">
            <v>25574.999999999996</v>
          </cell>
        </row>
        <row r="45">
          <cell r="B45">
            <v>36</v>
          </cell>
          <cell r="C45" t="str">
            <v>Ranjit Patel</v>
          </cell>
          <cell r="D45" t="str">
            <v>Andrew Szabo</v>
          </cell>
          <cell r="E45" t="str">
            <v>n/a</v>
          </cell>
          <cell r="F45" t="str">
            <v>REJECTED</v>
          </cell>
          <cell r="G45" t="str">
            <v>Should be paid for out of MTB-non-people infrastructure general pot, data driven pot  or customer change pot where chnages are required. Not big enough to have own budget line.</v>
          </cell>
          <cell r="H45" t="str">
            <v>Agree</v>
          </cell>
          <cell r="I45" t="str">
            <v>Customer Centricity</v>
          </cell>
          <cell r="J45" t="str">
            <v>Customer Centricity</v>
          </cell>
          <cell r="K45" t="str">
            <v>Xoserve</v>
          </cell>
          <cell r="L45" t="str">
            <v>Consumer enquiry service</v>
          </cell>
          <cell r="M45" t="str">
            <v>Minor enhancements and defect fixes</v>
          </cell>
          <cell r="R45">
            <v>25000</v>
          </cell>
          <cell r="S45">
            <v>20000</v>
          </cell>
          <cell r="T45">
            <v>10000</v>
          </cell>
          <cell r="U45">
            <v>55000</v>
          </cell>
          <cell r="V45">
            <v>25574.999999999996</v>
          </cell>
          <cell r="W45">
            <v>20460</v>
          </cell>
          <cell r="X45">
            <v>10230</v>
          </cell>
          <cell r="Y45">
            <v>56265</v>
          </cell>
          <cell r="Z45">
            <v>20000</v>
          </cell>
          <cell r="AA45">
            <v>10000</v>
          </cell>
          <cell r="AB45">
            <v>0</v>
          </cell>
          <cell r="AC45">
            <v>30000</v>
          </cell>
          <cell r="AD45">
            <v>20000</v>
          </cell>
          <cell r="AE45">
            <v>10000</v>
          </cell>
          <cell r="AF45">
            <v>0</v>
          </cell>
          <cell r="AG45">
            <v>30000</v>
          </cell>
          <cell r="AI45">
            <v>0</v>
          </cell>
          <cell r="AJ45">
            <v>0</v>
          </cell>
          <cell r="AK45">
            <v>0</v>
          </cell>
          <cell r="AL45">
            <v>0</v>
          </cell>
          <cell r="AM45">
            <v>0</v>
          </cell>
          <cell r="AO45">
            <v>10000</v>
          </cell>
          <cell r="AP45">
            <v>0</v>
          </cell>
          <cell r="AQ45">
            <v>0</v>
          </cell>
          <cell r="AR45">
            <v>0</v>
          </cell>
          <cell r="AS45">
            <v>0</v>
          </cell>
          <cell r="AT45">
            <v>10000</v>
          </cell>
          <cell r="AW45" t="str">
            <v>-</v>
          </cell>
          <cell r="AX45">
            <v>0</v>
          </cell>
          <cell r="AY45">
            <v>0</v>
          </cell>
          <cell r="AZ45">
            <v>0</v>
          </cell>
          <cell r="BB45">
            <v>0</v>
          </cell>
          <cell r="BC45">
            <v>0</v>
          </cell>
          <cell r="BD45">
            <v>0</v>
          </cell>
          <cell r="BF45">
            <v>0</v>
          </cell>
          <cell r="BG45">
            <v>0</v>
          </cell>
          <cell r="BH45">
            <v>0</v>
          </cell>
          <cell r="BJ45">
            <v>0</v>
          </cell>
          <cell r="BK45">
            <v>0</v>
          </cell>
          <cell r="BL45">
            <v>0</v>
          </cell>
          <cell r="BN45">
            <v>0</v>
          </cell>
          <cell r="BO45">
            <v>0</v>
          </cell>
          <cell r="BP45">
            <v>0</v>
          </cell>
          <cell r="BR45">
            <v>0</v>
          </cell>
          <cell r="BS45">
            <v>0</v>
          </cell>
          <cell r="BT45">
            <v>0</v>
          </cell>
          <cell r="BV45">
            <v>0</v>
          </cell>
          <cell r="BW45">
            <v>0</v>
          </cell>
          <cell r="BX45">
            <v>0</v>
          </cell>
          <cell r="BZ45">
            <v>0</v>
          </cell>
          <cell r="CA45">
            <v>0</v>
          </cell>
          <cell r="CB45">
            <v>0</v>
          </cell>
          <cell r="CD45" t="str">
            <v>Funding x 4</v>
          </cell>
          <cell r="CF45" t="str">
            <v>-</v>
          </cell>
          <cell r="CG45" t="str">
            <v>-</v>
          </cell>
          <cell r="CH45" t="str">
            <v>-</v>
          </cell>
          <cell r="CI45">
            <v>0</v>
          </cell>
          <cell r="CK45" t="str">
            <v>-</v>
          </cell>
          <cell r="CL45" t="str">
            <v>-</v>
          </cell>
          <cell r="CM45" t="str">
            <v>-</v>
          </cell>
          <cell r="CN45">
            <v>0</v>
          </cell>
          <cell r="CP45" t="str">
            <v>-</v>
          </cell>
          <cell r="CQ45" t="str">
            <v>-</v>
          </cell>
          <cell r="CR45" t="str">
            <v>-</v>
          </cell>
          <cell r="CS45">
            <v>0</v>
          </cell>
          <cell r="CU45">
            <v>0</v>
          </cell>
          <cell r="CV45">
            <v>0</v>
          </cell>
          <cell r="CX45">
            <v>460</v>
          </cell>
          <cell r="CY45">
            <v>230</v>
          </cell>
        </row>
        <row r="46">
          <cell r="B46">
            <v>37</v>
          </cell>
          <cell r="C46" t="str">
            <v>Steve Rist</v>
          </cell>
          <cell r="D46" t="str">
            <v>Lee Foster</v>
          </cell>
          <cell r="E46" t="str">
            <v>BASELINE</v>
          </cell>
          <cell r="F46" t="str">
            <v>ACCEPTED</v>
          </cell>
          <cell r="H46" t="str">
            <v>Agree</v>
          </cell>
          <cell r="I46" t="str">
            <v>Realising Operational Excellence</v>
          </cell>
          <cell r="J46" t="str">
            <v>Realising Operational Excellence</v>
          </cell>
          <cell r="K46" t="str">
            <v>Xoserve</v>
          </cell>
          <cell r="L46" t="str">
            <v>Service management transformation</v>
          </cell>
          <cell r="M46" t="str">
            <v>Our service management Iincident Management, Change Management, Problem Management and Access Control Processes) are not yet fit for purpose. This project will identifythe issues and then design and implement a new target operating model, which will better support the pace of customer change and the quality of the service we want to provide to our customers</v>
          </cell>
          <cell r="N46">
            <v>7.1999999999999995E-2</v>
          </cell>
          <cell r="O46">
            <v>0.46700000000000003</v>
          </cell>
          <cell r="P46">
            <v>0.01</v>
          </cell>
          <cell r="Q46">
            <v>0.45100000000000001</v>
          </cell>
          <cell r="R46">
            <v>300000</v>
          </cell>
          <cell r="S46">
            <v>0</v>
          </cell>
          <cell r="T46">
            <v>0</v>
          </cell>
          <cell r="U46">
            <v>300000</v>
          </cell>
          <cell r="V46">
            <v>306900</v>
          </cell>
          <cell r="W46">
            <v>0</v>
          </cell>
          <cell r="X46">
            <v>0</v>
          </cell>
          <cell r="Y46">
            <v>306900</v>
          </cell>
          <cell r="Z46">
            <v>300000</v>
          </cell>
          <cell r="AA46">
            <v>200000</v>
          </cell>
          <cell r="AB46">
            <v>0</v>
          </cell>
          <cell r="AC46">
            <v>500000</v>
          </cell>
          <cell r="AD46">
            <v>300000</v>
          </cell>
          <cell r="AE46">
            <v>200000</v>
          </cell>
          <cell r="AF46">
            <v>0</v>
          </cell>
          <cell r="AG46">
            <v>500000</v>
          </cell>
          <cell r="AI46">
            <v>0</v>
          </cell>
          <cell r="AJ46">
            <v>0</v>
          </cell>
          <cell r="AK46">
            <v>0</v>
          </cell>
          <cell r="AL46">
            <v>0</v>
          </cell>
          <cell r="AM46">
            <v>0</v>
          </cell>
          <cell r="AO46">
            <v>200000</v>
          </cell>
          <cell r="AP46">
            <v>0</v>
          </cell>
          <cell r="AQ46">
            <v>0</v>
          </cell>
          <cell r="AR46">
            <v>0</v>
          </cell>
          <cell r="AS46">
            <v>0</v>
          </cell>
          <cell r="AT46">
            <v>200000</v>
          </cell>
          <cell r="AV46">
            <v>0</v>
          </cell>
          <cell r="AW46" t="str">
            <v>-</v>
          </cell>
          <cell r="AX46">
            <v>22096.799999999999</v>
          </cell>
          <cell r="AY46">
            <v>0</v>
          </cell>
          <cell r="AZ46">
            <v>0</v>
          </cell>
          <cell r="BB46">
            <v>143322.30000000002</v>
          </cell>
          <cell r="BC46">
            <v>0</v>
          </cell>
          <cell r="BD46">
            <v>0</v>
          </cell>
          <cell r="BF46">
            <v>3069</v>
          </cell>
          <cell r="BG46">
            <v>0</v>
          </cell>
          <cell r="BH46">
            <v>0</v>
          </cell>
          <cell r="BJ46">
            <v>138411.9</v>
          </cell>
          <cell r="BK46">
            <v>0</v>
          </cell>
          <cell r="BL46">
            <v>0</v>
          </cell>
          <cell r="BN46">
            <v>21600</v>
          </cell>
          <cell r="BO46">
            <v>14399.999999999998</v>
          </cell>
          <cell r="BP46">
            <v>0</v>
          </cell>
          <cell r="BR46">
            <v>140100</v>
          </cell>
          <cell r="BS46">
            <v>93400</v>
          </cell>
          <cell r="BT46">
            <v>0</v>
          </cell>
          <cell r="BV46">
            <v>3000</v>
          </cell>
          <cell r="BW46">
            <v>2000</v>
          </cell>
          <cell r="BX46">
            <v>0</v>
          </cell>
          <cell r="BZ46">
            <v>135300</v>
          </cell>
          <cell r="CA46">
            <v>90200</v>
          </cell>
          <cell r="CB46">
            <v>0</v>
          </cell>
          <cell r="CD46" t="str">
            <v>Funding x 4</v>
          </cell>
          <cell r="CF46" t="str">
            <v>Old</v>
          </cell>
          <cell r="CG46" t="str">
            <v>-</v>
          </cell>
          <cell r="CH46" t="str">
            <v>-</v>
          </cell>
          <cell r="CI46">
            <v>0</v>
          </cell>
          <cell r="CK46" t="str">
            <v>New</v>
          </cell>
          <cell r="CL46" t="str">
            <v>Yes</v>
          </cell>
          <cell r="CM46" t="str">
            <v>-</v>
          </cell>
          <cell r="CN46">
            <v>20000</v>
          </cell>
          <cell r="CP46" t="str">
            <v>New</v>
          </cell>
          <cell r="CQ46" t="str">
            <v>Yes</v>
          </cell>
          <cell r="CR46" t="str">
            <v>-</v>
          </cell>
          <cell r="CS46">
            <v>0</v>
          </cell>
          <cell r="CU46">
            <v>0</v>
          </cell>
          <cell r="CV46">
            <v>0</v>
          </cell>
          <cell r="CX46">
            <v>-300000</v>
          </cell>
          <cell r="CY46">
            <v>-200000</v>
          </cell>
        </row>
        <row r="47">
          <cell r="B47">
            <v>38</v>
          </cell>
          <cell r="C47" t="str">
            <v>Lee Foster</v>
          </cell>
          <cell r="D47" t="str">
            <v>Lee Foster</v>
          </cell>
          <cell r="E47" t="str">
            <v>RECOMMENDED</v>
          </cell>
          <cell r="F47" t="str">
            <v>ACCEPTED</v>
          </cell>
          <cell r="H47" t="str">
            <v>Agree</v>
          </cell>
          <cell r="I47" t="str">
            <v>Realising Operational Excellence</v>
          </cell>
          <cell r="J47" t="str">
            <v>Realising Operational Excellence</v>
          </cell>
          <cell r="K47" t="str">
            <v>Xoserve</v>
          </cell>
          <cell r="L47" t="str">
            <v>Improvements to testing tooling &amp; automation</v>
          </cell>
          <cell r="M47" t="str">
            <v>Implementation of test automation</v>
          </cell>
          <cell r="N47">
            <v>7.1999999999999995E-2</v>
          </cell>
          <cell r="O47">
            <v>0.46700000000000003</v>
          </cell>
          <cell r="P47">
            <v>0.01</v>
          </cell>
          <cell r="Q47">
            <v>0.45100000000000001</v>
          </cell>
          <cell r="R47">
            <v>200000</v>
          </cell>
          <cell r="S47">
            <v>100000</v>
          </cell>
          <cell r="T47">
            <v>0</v>
          </cell>
          <cell r="U47">
            <v>300000</v>
          </cell>
          <cell r="V47">
            <v>204599.99999999997</v>
          </cell>
          <cell r="W47">
            <v>102299.99999999999</v>
          </cell>
          <cell r="X47">
            <v>0</v>
          </cell>
          <cell r="Y47">
            <v>306899.99999999994</v>
          </cell>
          <cell r="Z47">
            <v>200000</v>
          </cell>
          <cell r="AA47">
            <v>100000</v>
          </cell>
          <cell r="AB47">
            <v>0</v>
          </cell>
          <cell r="AC47">
            <v>300000</v>
          </cell>
          <cell r="AD47">
            <v>200000</v>
          </cell>
          <cell r="AE47">
            <v>100000</v>
          </cell>
          <cell r="AF47">
            <v>0</v>
          </cell>
          <cell r="AG47">
            <v>300000</v>
          </cell>
          <cell r="AI47">
            <v>0</v>
          </cell>
          <cell r="AJ47">
            <v>0</v>
          </cell>
          <cell r="AK47">
            <v>0</v>
          </cell>
          <cell r="AL47">
            <v>0</v>
          </cell>
          <cell r="AM47">
            <v>0</v>
          </cell>
          <cell r="AO47">
            <v>100000</v>
          </cell>
          <cell r="AP47">
            <v>0</v>
          </cell>
          <cell r="AQ47">
            <v>0</v>
          </cell>
          <cell r="AR47">
            <v>0</v>
          </cell>
          <cell r="AS47">
            <v>0</v>
          </cell>
          <cell r="AT47">
            <v>100000</v>
          </cell>
          <cell r="AV47">
            <v>0</v>
          </cell>
          <cell r="AW47" t="str">
            <v>-</v>
          </cell>
          <cell r="AX47">
            <v>14731.199999999997</v>
          </cell>
          <cell r="AY47">
            <v>7365.5999999999985</v>
          </cell>
          <cell r="AZ47">
            <v>0</v>
          </cell>
          <cell r="BB47">
            <v>95548.2</v>
          </cell>
          <cell r="BC47">
            <v>47774.1</v>
          </cell>
          <cell r="BD47">
            <v>0</v>
          </cell>
          <cell r="BF47">
            <v>2045.9999999999998</v>
          </cell>
          <cell r="BG47">
            <v>1022.9999999999999</v>
          </cell>
          <cell r="BH47">
            <v>0</v>
          </cell>
          <cell r="BJ47">
            <v>92274.599999999991</v>
          </cell>
          <cell r="BK47">
            <v>46137.299999999996</v>
          </cell>
          <cell r="BL47">
            <v>0</v>
          </cell>
          <cell r="BN47">
            <v>14399.999999999998</v>
          </cell>
          <cell r="BO47">
            <v>7199.9999999999991</v>
          </cell>
          <cell r="BP47">
            <v>0</v>
          </cell>
          <cell r="BR47">
            <v>93400</v>
          </cell>
          <cell r="BS47">
            <v>46700</v>
          </cell>
          <cell r="BT47">
            <v>0</v>
          </cell>
          <cell r="BV47">
            <v>2000</v>
          </cell>
          <cell r="BW47">
            <v>1000</v>
          </cell>
          <cell r="BX47">
            <v>0</v>
          </cell>
          <cell r="BZ47">
            <v>90200</v>
          </cell>
          <cell r="CA47">
            <v>45100</v>
          </cell>
          <cell r="CB47">
            <v>0</v>
          </cell>
          <cell r="CD47" t="str">
            <v>Funding x 4</v>
          </cell>
          <cell r="CF47" t="str">
            <v>Old</v>
          </cell>
          <cell r="CG47" t="str">
            <v>-</v>
          </cell>
          <cell r="CH47" t="str">
            <v>-</v>
          </cell>
          <cell r="CI47">
            <v>0</v>
          </cell>
          <cell r="CK47" t="str">
            <v>Old</v>
          </cell>
          <cell r="CL47" t="str">
            <v>-</v>
          </cell>
          <cell r="CM47" t="str">
            <v>-</v>
          </cell>
          <cell r="CN47">
            <v>0</v>
          </cell>
          <cell r="CP47" t="str">
            <v>New</v>
          </cell>
          <cell r="CQ47" t="str">
            <v>Yes</v>
          </cell>
          <cell r="CR47" t="str">
            <v>-</v>
          </cell>
          <cell r="CS47">
            <v>0</v>
          </cell>
          <cell r="CU47">
            <v>0</v>
          </cell>
          <cell r="CV47">
            <v>0</v>
          </cell>
          <cell r="CX47">
            <v>-97700.000000000015</v>
          </cell>
          <cell r="CY47">
            <v>-100000</v>
          </cell>
        </row>
        <row r="48">
          <cell r="B48">
            <v>39</v>
          </cell>
          <cell r="C48" t="str">
            <v>Steve Rist</v>
          </cell>
          <cell r="D48" t="str">
            <v>Lee Foster</v>
          </cell>
          <cell r="E48" t="str">
            <v>n/a</v>
          </cell>
          <cell r="F48" t="str">
            <v>REJECTED</v>
          </cell>
          <cell r="G48" t="str">
            <v>Should be included in MTB-non-people, please make sure it is in there at £500k per annum</v>
          </cell>
          <cell r="H48" t="str">
            <v>Agree</v>
          </cell>
          <cell r="I48" t="str">
            <v>General Annual Customer Change</v>
          </cell>
          <cell r="J48" t="str">
            <v>General Annual Customer Change</v>
          </cell>
          <cell r="K48" t="str">
            <v>Xoserve</v>
          </cell>
          <cell r="L48" t="str">
            <v>Infrastructure General</v>
          </cell>
          <cell r="M48" t="str">
            <v>Investments to sustain Xoserve owned assets</v>
          </cell>
          <cell r="R48">
            <v>500000</v>
          </cell>
          <cell r="S48">
            <v>500000</v>
          </cell>
          <cell r="T48">
            <v>250000</v>
          </cell>
          <cell r="U48">
            <v>1250000</v>
          </cell>
          <cell r="V48">
            <v>511499.99999999994</v>
          </cell>
          <cell r="W48">
            <v>511499.99999999994</v>
          </cell>
          <cell r="X48">
            <v>255749.99999999997</v>
          </cell>
          <cell r="Y48">
            <v>1278749.9999999998</v>
          </cell>
          <cell r="Z48">
            <v>500000</v>
          </cell>
          <cell r="AA48">
            <v>250000</v>
          </cell>
          <cell r="AB48">
            <v>250000</v>
          </cell>
          <cell r="AC48">
            <v>1000000</v>
          </cell>
          <cell r="AD48">
            <v>500000</v>
          </cell>
          <cell r="AE48">
            <v>250000</v>
          </cell>
          <cell r="AF48">
            <v>250000</v>
          </cell>
          <cell r="AG48">
            <v>1000000</v>
          </cell>
          <cell r="AI48">
            <v>250000</v>
          </cell>
          <cell r="AJ48">
            <v>250000</v>
          </cell>
          <cell r="AK48">
            <v>250000</v>
          </cell>
          <cell r="AL48">
            <v>250000</v>
          </cell>
          <cell r="AM48">
            <v>250000</v>
          </cell>
          <cell r="AN48">
            <v>1250000</v>
          </cell>
          <cell r="AO48">
            <v>250000</v>
          </cell>
          <cell r="AP48">
            <v>250000</v>
          </cell>
          <cell r="AQ48">
            <v>250000</v>
          </cell>
          <cell r="AR48">
            <v>250000</v>
          </cell>
          <cell r="AS48">
            <v>250000</v>
          </cell>
          <cell r="AT48">
            <v>1250000</v>
          </cell>
          <cell r="AW48" t="str">
            <v>-</v>
          </cell>
          <cell r="AX48">
            <v>0</v>
          </cell>
          <cell r="AY48">
            <v>0</v>
          </cell>
          <cell r="AZ48">
            <v>0</v>
          </cell>
          <cell r="BB48">
            <v>0</v>
          </cell>
          <cell r="BC48">
            <v>0</v>
          </cell>
          <cell r="BD48">
            <v>0</v>
          </cell>
          <cell r="BF48">
            <v>0</v>
          </cell>
          <cell r="BG48">
            <v>0</v>
          </cell>
          <cell r="BH48">
            <v>0</v>
          </cell>
          <cell r="BJ48">
            <v>0</v>
          </cell>
          <cell r="BK48">
            <v>0</v>
          </cell>
          <cell r="BL48">
            <v>0</v>
          </cell>
          <cell r="BN48">
            <v>0</v>
          </cell>
          <cell r="BO48">
            <v>0</v>
          </cell>
          <cell r="BP48">
            <v>0</v>
          </cell>
          <cell r="BR48">
            <v>0</v>
          </cell>
          <cell r="BS48">
            <v>0</v>
          </cell>
          <cell r="BT48">
            <v>0</v>
          </cell>
          <cell r="BV48">
            <v>0</v>
          </cell>
          <cell r="BW48">
            <v>0</v>
          </cell>
          <cell r="BX48">
            <v>0</v>
          </cell>
          <cell r="BZ48">
            <v>0</v>
          </cell>
          <cell r="CA48">
            <v>0</v>
          </cell>
          <cell r="CB48">
            <v>0</v>
          </cell>
          <cell r="CD48" t="str">
            <v>Funding x 4</v>
          </cell>
          <cell r="CF48" t="str">
            <v>-</v>
          </cell>
          <cell r="CG48" t="str">
            <v>-</v>
          </cell>
          <cell r="CH48" t="str">
            <v>-</v>
          </cell>
          <cell r="CI48">
            <v>0</v>
          </cell>
          <cell r="CK48" t="str">
            <v>-</v>
          </cell>
          <cell r="CL48" t="str">
            <v>-</v>
          </cell>
          <cell r="CM48" t="str">
            <v>-</v>
          </cell>
          <cell r="CN48">
            <v>0</v>
          </cell>
          <cell r="CP48" t="str">
            <v>-</v>
          </cell>
          <cell r="CQ48" t="str">
            <v>-</v>
          </cell>
          <cell r="CR48" t="str">
            <v>-</v>
          </cell>
          <cell r="CS48">
            <v>0</v>
          </cell>
          <cell r="CU48">
            <v>0</v>
          </cell>
          <cell r="CV48">
            <v>0</v>
          </cell>
          <cell r="CX48">
            <v>11499.999999999942</v>
          </cell>
          <cell r="CY48">
            <v>5749.9999999999709</v>
          </cell>
        </row>
        <row r="49">
          <cell r="B49">
            <v>40</v>
          </cell>
          <cell r="C49" t="str">
            <v>Steve Rist</v>
          </cell>
          <cell r="D49" t="str">
            <v>Andrew Szabo</v>
          </cell>
          <cell r="E49" t="str">
            <v>n/a</v>
          </cell>
          <cell r="F49" t="str">
            <v>REJECTED</v>
          </cell>
          <cell r="G49" t="str">
            <v>Linda has MTB headcount for carrying out this activity and should look to train up more people as they becoem free rather than use 3rd party spend. Also some MTB spend should be recycled to support automation</v>
          </cell>
          <cell r="H49" t="str">
            <v>Agree</v>
          </cell>
          <cell r="I49" t="str">
            <v>Realising Operational Excellence</v>
          </cell>
          <cell r="J49" t="str">
            <v>Realising Operational Excellence</v>
          </cell>
          <cell r="K49" t="str">
            <v>Xoserve</v>
          </cell>
          <cell r="L49" t="str">
            <v>Back office automation</v>
          </cell>
          <cell r="M49" t="str">
            <v>Implement lean process automation to reduce data leakage and errors for customers; and to support reshaping our business</v>
          </cell>
          <cell r="R49">
            <v>300000</v>
          </cell>
          <cell r="S49">
            <v>200000</v>
          </cell>
          <cell r="T49">
            <v>100000</v>
          </cell>
          <cell r="U49">
            <v>600000</v>
          </cell>
          <cell r="V49">
            <v>306900</v>
          </cell>
          <cell r="W49">
            <v>204599.99999999997</v>
          </cell>
          <cell r="X49">
            <v>102299.99999999999</v>
          </cell>
          <cell r="Y49">
            <v>613800</v>
          </cell>
          <cell r="Z49">
            <v>500000</v>
          </cell>
          <cell r="AA49">
            <v>500000</v>
          </cell>
          <cell r="AB49">
            <v>500000</v>
          </cell>
          <cell r="AC49">
            <v>1500000</v>
          </cell>
          <cell r="AD49">
            <v>500000</v>
          </cell>
          <cell r="AE49">
            <v>500000</v>
          </cell>
          <cell r="AF49">
            <v>500000</v>
          </cell>
          <cell r="AG49">
            <v>1500000</v>
          </cell>
          <cell r="AI49">
            <v>500000</v>
          </cell>
          <cell r="AJ49">
            <v>500000</v>
          </cell>
          <cell r="AK49">
            <v>500000</v>
          </cell>
          <cell r="AL49">
            <v>500000</v>
          </cell>
          <cell r="AM49">
            <v>500000</v>
          </cell>
          <cell r="AN49">
            <v>2500000</v>
          </cell>
          <cell r="AO49">
            <v>500000</v>
          </cell>
          <cell r="AP49">
            <v>500000</v>
          </cell>
          <cell r="AQ49">
            <v>500000</v>
          </cell>
          <cell r="AR49">
            <v>500000</v>
          </cell>
          <cell r="AS49">
            <v>500000</v>
          </cell>
          <cell r="AT49">
            <v>2500000</v>
          </cell>
          <cell r="AW49" t="str">
            <v>-</v>
          </cell>
          <cell r="AX49">
            <v>0</v>
          </cell>
          <cell r="AY49">
            <v>0</v>
          </cell>
          <cell r="AZ49">
            <v>0</v>
          </cell>
          <cell r="BB49">
            <v>0</v>
          </cell>
          <cell r="BC49">
            <v>0</v>
          </cell>
          <cell r="BD49">
            <v>0</v>
          </cell>
          <cell r="BF49">
            <v>0</v>
          </cell>
          <cell r="BG49">
            <v>0</v>
          </cell>
          <cell r="BH49">
            <v>0</v>
          </cell>
          <cell r="BJ49">
            <v>0</v>
          </cell>
          <cell r="BK49">
            <v>0</v>
          </cell>
          <cell r="BL49">
            <v>0</v>
          </cell>
          <cell r="BN49">
            <v>0</v>
          </cell>
          <cell r="BO49">
            <v>0</v>
          </cell>
          <cell r="BP49">
            <v>0</v>
          </cell>
          <cell r="BR49">
            <v>0</v>
          </cell>
          <cell r="BS49">
            <v>0</v>
          </cell>
          <cell r="BT49">
            <v>0</v>
          </cell>
          <cell r="BV49">
            <v>0</v>
          </cell>
          <cell r="BW49">
            <v>0</v>
          </cell>
          <cell r="BX49">
            <v>0</v>
          </cell>
          <cell r="BZ49">
            <v>0</v>
          </cell>
          <cell r="CA49">
            <v>0</v>
          </cell>
          <cell r="CB49">
            <v>0</v>
          </cell>
          <cell r="CD49" t="str">
            <v>Funding x 4</v>
          </cell>
          <cell r="CF49" t="str">
            <v>-</v>
          </cell>
          <cell r="CG49" t="str">
            <v>-</v>
          </cell>
          <cell r="CH49" t="str">
            <v>-</v>
          </cell>
          <cell r="CI49">
            <v>0</v>
          </cell>
          <cell r="CK49" t="str">
            <v>-</v>
          </cell>
          <cell r="CL49" t="str">
            <v>-</v>
          </cell>
          <cell r="CM49" t="str">
            <v>-</v>
          </cell>
          <cell r="CN49">
            <v>0</v>
          </cell>
          <cell r="CP49" t="str">
            <v>-</v>
          </cell>
          <cell r="CQ49" t="str">
            <v>-</v>
          </cell>
          <cell r="CR49" t="str">
            <v>-</v>
          </cell>
          <cell r="CS49">
            <v>0</v>
          </cell>
          <cell r="CU49">
            <v>0</v>
          </cell>
          <cell r="CV49">
            <v>0</v>
          </cell>
          <cell r="CX49">
            <v>-295400</v>
          </cell>
          <cell r="CY49">
            <v>-397700</v>
          </cell>
        </row>
        <row r="50">
          <cell r="B50">
            <v>41</v>
          </cell>
          <cell r="C50" t="str">
            <v>Ranjit Patel</v>
          </cell>
          <cell r="D50" t="str">
            <v>Ranjit Patel</v>
          </cell>
          <cell r="E50" t="str">
            <v>n/a</v>
          </cell>
          <cell r="F50" t="str">
            <v>REJECTED</v>
          </cell>
          <cell r="G50" t="str">
            <v>Should be key part of big data strategy</v>
          </cell>
          <cell r="H50" t="str">
            <v>Disagree</v>
          </cell>
          <cell r="I50" t="str">
            <v>Digitising our Business</v>
          </cell>
          <cell r="J50" t="str">
            <v>Digitising our Business</v>
          </cell>
          <cell r="K50" t="str">
            <v>Xoserve</v>
          </cell>
          <cell r="L50" t="str">
            <v>Data Driven</v>
          </cell>
          <cell r="M50" t="str">
            <v>Energy Data Taskforce MDM</v>
          </cell>
          <cell r="R50">
            <v>0</v>
          </cell>
          <cell r="S50">
            <v>0</v>
          </cell>
          <cell r="T50">
            <v>0</v>
          </cell>
          <cell r="U50">
            <v>0</v>
          </cell>
          <cell r="V50">
            <v>0</v>
          </cell>
          <cell r="W50">
            <v>0</v>
          </cell>
          <cell r="X50">
            <v>0</v>
          </cell>
          <cell r="Y50">
            <v>0</v>
          </cell>
          <cell r="Z50">
            <v>675000</v>
          </cell>
          <cell r="AA50">
            <v>675000</v>
          </cell>
          <cell r="AB50">
            <v>0</v>
          </cell>
          <cell r="AC50">
            <v>1350000</v>
          </cell>
          <cell r="AD50">
            <v>675000</v>
          </cell>
          <cell r="AE50">
            <v>675000</v>
          </cell>
          <cell r="AF50">
            <v>0</v>
          </cell>
          <cell r="AG50">
            <v>1350000</v>
          </cell>
          <cell r="AI50">
            <v>675000</v>
          </cell>
          <cell r="AJ50">
            <v>675000</v>
          </cell>
          <cell r="AK50">
            <v>0</v>
          </cell>
          <cell r="AL50">
            <v>0</v>
          </cell>
          <cell r="AM50">
            <v>0</v>
          </cell>
          <cell r="AN50">
            <v>1350000</v>
          </cell>
          <cell r="AO50">
            <v>675000</v>
          </cell>
          <cell r="AP50">
            <v>0</v>
          </cell>
          <cell r="AQ50">
            <v>0</v>
          </cell>
          <cell r="AR50">
            <v>0</v>
          </cell>
          <cell r="AS50">
            <v>0</v>
          </cell>
          <cell r="AT50">
            <v>675000</v>
          </cell>
          <cell r="AW50" t="str">
            <v>-</v>
          </cell>
          <cell r="AX50">
            <v>0</v>
          </cell>
          <cell r="AY50">
            <v>0</v>
          </cell>
          <cell r="AZ50">
            <v>0</v>
          </cell>
          <cell r="BB50">
            <v>0</v>
          </cell>
          <cell r="BC50">
            <v>0</v>
          </cell>
          <cell r="BD50">
            <v>0</v>
          </cell>
          <cell r="BF50">
            <v>0</v>
          </cell>
          <cell r="BG50">
            <v>0</v>
          </cell>
          <cell r="BH50">
            <v>0</v>
          </cell>
          <cell r="BJ50">
            <v>0</v>
          </cell>
          <cell r="BK50">
            <v>0</v>
          </cell>
          <cell r="BL50">
            <v>0</v>
          </cell>
          <cell r="BN50">
            <v>0</v>
          </cell>
          <cell r="BO50">
            <v>0</v>
          </cell>
          <cell r="BP50">
            <v>0</v>
          </cell>
          <cell r="BR50">
            <v>0</v>
          </cell>
          <cell r="BS50">
            <v>0</v>
          </cell>
          <cell r="BT50">
            <v>0</v>
          </cell>
          <cell r="BV50">
            <v>0</v>
          </cell>
          <cell r="BW50">
            <v>0</v>
          </cell>
          <cell r="BX50">
            <v>0</v>
          </cell>
          <cell r="BZ50">
            <v>0</v>
          </cell>
          <cell r="CA50">
            <v>0</v>
          </cell>
          <cell r="CB50">
            <v>0</v>
          </cell>
          <cell r="CD50" t="str">
            <v>Funding x 4</v>
          </cell>
          <cell r="CF50" t="str">
            <v>-</v>
          </cell>
          <cell r="CG50" t="str">
            <v>-</v>
          </cell>
          <cell r="CH50" t="str">
            <v>-</v>
          </cell>
          <cell r="CI50">
            <v>0</v>
          </cell>
          <cell r="CK50" t="str">
            <v>-</v>
          </cell>
          <cell r="CL50" t="str">
            <v>-</v>
          </cell>
          <cell r="CM50" t="str">
            <v>-</v>
          </cell>
          <cell r="CN50">
            <v>0</v>
          </cell>
          <cell r="CP50" t="str">
            <v>-</v>
          </cell>
          <cell r="CQ50" t="str">
            <v>-</v>
          </cell>
          <cell r="CR50" t="str">
            <v>-</v>
          </cell>
          <cell r="CS50">
            <v>0</v>
          </cell>
          <cell r="CU50">
            <v>0</v>
          </cell>
          <cell r="CV50">
            <v>0</v>
          </cell>
          <cell r="CX50">
            <v>-675000</v>
          </cell>
          <cell r="CY50">
            <v>-675000</v>
          </cell>
        </row>
        <row r="51">
          <cell r="B51">
            <v>42</v>
          </cell>
          <cell r="C51" t="str">
            <v>Sian Jones</v>
          </cell>
          <cell r="D51" t="str">
            <v>Lee Foster</v>
          </cell>
          <cell r="E51" t="str">
            <v>BASELINE</v>
          </cell>
          <cell r="F51" t="str">
            <v>ACCEPTED</v>
          </cell>
          <cell r="H51" t="str">
            <v>Agree</v>
          </cell>
          <cell r="I51" t="str">
            <v>Protecting Against Cyber-crime</v>
          </cell>
          <cell r="J51" t="str">
            <v>Protecting Against Cyber-crime</v>
          </cell>
          <cell r="K51" t="str">
            <v>Xoserve</v>
          </cell>
          <cell r="L51" t="str">
            <v>Improvements to testing tooling &amp; automation</v>
          </cell>
          <cell r="M51" t="str">
            <v>Developing our test strategy and undertaking a maturity assessment to deliver improvement to our testing capability and test services to customers. Enabling leverage of the tools we have established through integration with our core platforms and faciliting reuse of standard regression packs and test automation</v>
          </cell>
          <cell r="N51">
            <v>7.1999999999999995E-2</v>
          </cell>
          <cell r="O51">
            <v>0.46700000000000003</v>
          </cell>
          <cell r="P51">
            <v>0.01</v>
          </cell>
          <cell r="Q51">
            <v>0.45100000000000001</v>
          </cell>
          <cell r="R51">
            <v>0</v>
          </cell>
          <cell r="S51">
            <v>0</v>
          </cell>
          <cell r="T51">
            <v>0</v>
          </cell>
          <cell r="U51">
            <v>0</v>
          </cell>
          <cell r="V51">
            <v>0</v>
          </cell>
          <cell r="W51">
            <v>0</v>
          </cell>
          <cell r="X51">
            <v>0</v>
          </cell>
          <cell r="Y51">
            <v>0</v>
          </cell>
          <cell r="Z51">
            <v>1750000</v>
          </cell>
          <cell r="AA51">
            <v>2000000</v>
          </cell>
          <cell r="AB51">
            <v>2250000</v>
          </cell>
          <cell r="AC51">
            <v>6000000</v>
          </cell>
          <cell r="AD51">
            <v>1750000</v>
          </cell>
          <cell r="AE51">
            <v>2000000</v>
          </cell>
          <cell r="AF51">
            <v>2250000</v>
          </cell>
          <cell r="AG51">
            <v>6000000</v>
          </cell>
          <cell r="AI51">
            <v>2400000</v>
          </cell>
          <cell r="AJ51">
            <v>2400000</v>
          </cell>
          <cell r="AK51">
            <v>2400000</v>
          </cell>
          <cell r="AL51">
            <v>2400000</v>
          </cell>
          <cell r="AM51">
            <v>2400000</v>
          </cell>
          <cell r="AN51">
            <v>12000000</v>
          </cell>
          <cell r="AO51">
            <v>2000000</v>
          </cell>
          <cell r="AP51">
            <v>2250000</v>
          </cell>
          <cell r="AQ51">
            <v>2250000</v>
          </cell>
          <cell r="AR51">
            <v>2250000</v>
          </cell>
          <cell r="AS51">
            <v>2250000</v>
          </cell>
          <cell r="AT51">
            <v>11000000</v>
          </cell>
          <cell r="AV51">
            <v>0</v>
          </cell>
          <cell r="AW51" t="str">
            <v>-</v>
          </cell>
          <cell r="AX51">
            <v>0</v>
          </cell>
          <cell r="AY51">
            <v>0</v>
          </cell>
          <cell r="AZ51">
            <v>0</v>
          </cell>
          <cell r="BB51">
            <v>0</v>
          </cell>
          <cell r="BC51">
            <v>0</v>
          </cell>
          <cell r="BD51">
            <v>0</v>
          </cell>
          <cell r="BF51">
            <v>0</v>
          </cell>
          <cell r="BG51">
            <v>0</v>
          </cell>
          <cell r="BH51">
            <v>0</v>
          </cell>
          <cell r="BJ51">
            <v>0</v>
          </cell>
          <cell r="BK51">
            <v>0</v>
          </cell>
          <cell r="BL51">
            <v>0</v>
          </cell>
          <cell r="BN51">
            <v>125999.99999999999</v>
          </cell>
          <cell r="BO51">
            <v>144000</v>
          </cell>
          <cell r="BP51">
            <v>162000</v>
          </cell>
          <cell r="BR51">
            <v>817250</v>
          </cell>
          <cell r="BS51">
            <v>934000</v>
          </cell>
          <cell r="BT51">
            <v>1050750</v>
          </cell>
          <cell r="BV51">
            <v>17500</v>
          </cell>
          <cell r="BW51">
            <v>20000</v>
          </cell>
          <cell r="BX51">
            <v>22500</v>
          </cell>
          <cell r="BZ51">
            <v>789250</v>
          </cell>
          <cell r="CA51">
            <v>902000</v>
          </cell>
          <cell r="CB51">
            <v>1014750</v>
          </cell>
          <cell r="CD51" t="str">
            <v>Funding x 4</v>
          </cell>
          <cell r="CF51" t="str">
            <v>New</v>
          </cell>
          <cell r="CG51" t="str">
            <v>Yes</v>
          </cell>
          <cell r="CH51" t="str">
            <v>-</v>
          </cell>
          <cell r="CI51">
            <v>0</v>
          </cell>
          <cell r="CK51" t="str">
            <v>New</v>
          </cell>
          <cell r="CL51" t="str">
            <v>Yes</v>
          </cell>
          <cell r="CM51" t="str">
            <v>-</v>
          </cell>
          <cell r="CN51">
            <v>0</v>
          </cell>
          <cell r="CP51" t="str">
            <v>New</v>
          </cell>
          <cell r="CQ51" t="str">
            <v>Yes</v>
          </cell>
          <cell r="CR51" t="str">
            <v>-</v>
          </cell>
          <cell r="CS51">
            <v>0</v>
          </cell>
          <cell r="CU51">
            <v>0</v>
          </cell>
          <cell r="CV51">
            <v>0</v>
          </cell>
          <cell r="CX51">
            <v>-1750000</v>
          </cell>
          <cell r="CY51">
            <v>-2000000</v>
          </cell>
        </row>
        <row r="52">
          <cell r="B52">
            <v>43</v>
          </cell>
          <cell r="C52" t="str">
            <v>Vicky Palmer</v>
          </cell>
          <cell r="D52" t="str">
            <v>Ranjit Patel</v>
          </cell>
          <cell r="E52" t="str">
            <v>n/a</v>
          </cell>
          <cell r="F52" t="str">
            <v>REJECTED</v>
          </cell>
          <cell r="G52" t="str">
            <v>We noted this in RIIO2, but we are not envisaging tackling in the BP20 timeline.</v>
          </cell>
          <cell r="H52" t="str">
            <v>Agree</v>
          </cell>
          <cell r="I52" t="str">
            <v>Re-shaping our Business</v>
          </cell>
          <cell r="J52" t="str">
            <v>Re-shaping our Business</v>
          </cell>
          <cell r="K52" t="str">
            <v>Xoserve</v>
          </cell>
          <cell r="L52" t="str">
            <v>Market Simplification</v>
          </cell>
          <cell r="M52" t="str">
            <v>Simplify the way we work</v>
          </cell>
          <cell r="R52">
            <v>0</v>
          </cell>
          <cell r="S52">
            <v>0</v>
          </cell>
          <cell r="T52">
            <v>0</v>
          </cell>
          <cell r="U52">
            <v>0</v>
          </cell>
          <cell r="V52">
            <v>0</v>
          </cell>
          <cell r="W52">
            <v>0</v>
          </cell>
          <cell r="X52">
            <v>0</v>
          </cell>
          <cell r="Y52">
            <v>0</v>
          </cell>
          <cell r="Z52">
            <v>0</v>
          </cell>
          <cell r="AA52">
            <v>0</v>
          </cell>
          <cell r="AB52">
            <v>250000</v>
          </cell>
          <cell r="AC52">
            <v>250000</v>
          </cell>
          <cell r="AD52">
            <v>0</v>
          </cell>
          <cell r="AE52">
            <v>0</v>
          </cell>
          <cell r="AF52">
            <v>250000</v>
          </cell>
          <cell r="AG52">
            <v>250000</v>
          </cell>
          <cell r="AI52">
            <v>0</v>
          </cell>
          <cell r="AJ52">
            <v>250000</v>
          </cell>
          <cell r="AK52">
            <v>250000</v>
          </cell>
          <cell r="AL52">
            <v>250000</v>
          </cell>
          <cell r="AM52">
            <v>250000</v>
          </cell>
          <cell r="AN52">
            <v>1000000</v>
          </cell>
          <cell r="AO52">
            <v>0</v>
          </cell>
          <cell r="AP52">
            <v>250000</v>
          </cell>
          <cell r="AQ52">
            <v>250000</v>
          </cell>
          <cell r="AR52">
            <v>250000</v>
          </cell>
          <cell r="AS52">
            <v>250000</v>
          </cell>
          <cell r="AT52">
            <v>1000000</v>
          </cell>
          <cell r="AW52" t="str">
            <v>-</v>
          </cell>
          <cell r="AX52">
            <v>0</v>
          </cell>
          <cell r="AY52">
            <v>0</v>
          </cell>
          <cell r="AZ52">
            <v>0</v>
          </cell>
          <cell r="BB52">
            <v>0</v>
          </cell>
          <cell r="BC52">
            <v>0</v>
          </cell>
          <cell r="BD52">
            <v>0</v>
          </cell>
          <cell r="BF52">
            <v>0</v>
          </cell>
          <cell r="BG52">
            <v>0</v>
          </cell>
          <cell r="BH52">
            <v>0</v>
          </cell>
          <cell r="BJ52">
            <v>0</v>
          </cell>
          <cell r="BK52">
            <v>0</v>
          </cell>
          <cell r="BL52">
            <v>0</v>
          </cell>
          <cell r="BN52">
            <v>0</v>
          </cell>
          <cell r="BO52">
            <v>0</v>
          </cell>
          <cell r="BP52">
            <v>0</v>
          </cell>
          <cell r="BR52">
            <v>0</v>
          </cell>
          <cell r="BS52">
            <v>0</v>
          </cell>
          <cell r="BT52">
            <v>0</v>
          </cell>
          <cell r="BV52">
            <v>0</v>
          </cell>
          <cell r="BW52">
            <v>0</v>
          </cell>
          <cell r="BX52">
            <v>0</v>
          </cell>
          <cell r="BZ52">
            <v>0</v>
          </cell>
          <cell r="CA52">
            <v>0</v>
          </cell>
          <cell r="CB52">
            <v>0</v>
          </cell>
          <cell r="CD52" t="str">
            <v>Funding x 4</v>
          </cell>
          <cell r="CF52" t="str">
            <v>-</v>
          </cell>
          <cell r="CG52" t="str">
            <v>-</v>
          </cell>
          <cell r="CH52" t="str">
            <v>-</v>
          </cell>
          <cell r="CI52">
            <v>0</v>
          </cell>
          <cell r="CK52" t="str">
            <v>-</v>
          </cell>
          <cell r="CL52" t="str">
            <v>-</v>
          </cell>
          <cell r="CM52" t="str">
            <v>-</v>
          </cell>
          <cell r="CN52">
            <v>0</v>
          </cell>
          <cell r="CP52" t="str">
            <v>-</v>
          </cell>
          <cell r="CQ52" t="str">
            <v>-</v>
          </cell>
          <cell r="CR52" t="str">
            <v>-</v>
          </cell>
          <cell r="CS52">
            <v>0</v>
          </cell>
          <cell r="CU52">
            <v>0</v>
          </cell>
          <cell r="CV52">
            <v>0</v>
          </cell>
          <cell r="CX52">
            <v>0</v>
          </cell>
          <cell r="CY52">
            <v>0</v>
          </cell>
        </row>
        <row r="53">
          <cell r="B53">
            <v>44</v>
          </cell>
          <cell r="C53" t="str">
            <v>Steve Rist</v>
          </cell>
          <cell r="D53" t="str">
            <v>Lee Foster</v>
          </cell>
          <cell r="E53" t="str">
            <v>n/a</v>
          </cell>
          <cell r="F53" t="str">
            <v>REJECTED</v>
          </cell>
          <cell r="G53" t="str">
            <v>Roadmap needs to be produced and picked up in BP21</v>
          </cell>
          <cell r="H53" t="str">
            <v>Disagree</v>
          </cell>
          <cell r="I53" t="str">
            <v>Realising Operational Excellence</v>
          </cell>
          <cell r="J53" t="str">
            <v>Realising Operational Excellence</v>
          </cell>
          <cell r="K53" t="str">
            <v>Xoserve</v>
          </cell>
          <cell r="L53" t="str">
            <v>Small Item Replacement</v>
          </cell>
          <cell r="M53" t="str">
            <v xml:space="preserve">Replacing end of life tools and operational IT systems </v>
          </cell>
          <cell r="R53">
            <v>0</v>
          </cell>
          <cell r="S53">
            <v>0</v>
          </cell>
          <cell r="T53">
            <v>0</v>
          </cell>
          <cell r="U53">
            <v>0</v>
          </cell>
          <cell r="V53">
            <v>0</v>
          </cell>
          <cell r="W53">
            <v>0</v>
          </cell>
          <cell r="X53">
            <v>0</v>
          </cell>
          <cell r="Y53">
            <v>0</v>
          </cell>
          <cell r="AA53">
            <v>2100000</v>
          </cell>
          <cell r="AB53">
            <v>500000</v>
          </cell>
          <cell r="AC53">
            <v>2600000</v>
          </cell>
          <cell r="AD53">
            <v>0</v>
          </cell>
          <cell r="AE53">
            <v>2100000</v>
          </cell>
          <cell r="AF53">
            <v>500000</v>
          </cell>
          <cell r="AG53">
            <v>2600000</v>
          </cell>
          <cell r="AI53">
            <v>500000</v>
          </cell>
          <cell r="AJ53">
            <v>500000</v>
          </cell>
          <cell r="AK53">
            <v>500000</v>
          </cell>
          <cell r="AL53">
            <v>500000</v>
          </cell>
          <cell r="AM53">
            <v>500000</v>
          </cell>
          <cell r="AN53">
            <v>2500000</v>
          </cell>
          <cell r="AO53">
            <v>2100000</v>
          </cell>
          <cell r="AP53">
            <v>500000</v>
          </cell>
          <cell r="AQ53">
            <v>500000</v>
          </cell>
          <cell r="AR53">
            <v>500000</v>
          </cell>
          <cell r="AS53">
            <v>500000</v>
          </cell>
          <cell r="AT53">
            <v>4100000</v>
          </cell>
          <cell r="AW53" t="str">
            <v>-</v>
          </cell>
          <cell r="AX53">
            <v>0</v>
          </cell>
          <cell r="AY53">
            <v>0</v>
          </cell>
          <cell r="AZ53">
            <v>0</v>
          </cell>
          <cell r="BB53">
            <v>0</v>
          </cell>
          <cell r="BC53">
            <v>0</v>
          </cell>
          <cell r="BD53">
            <v>0</v>
          </cell>
          <cell r="BF53">
            <v>0</v>
          </cell>
          <cell r="BG53">
            <v>0</v>
          </cell>
          <cell r="BH53">
            <v>0</v>
          </cell>
          <cell r="BJ53">
            <v>0</v>
          </cell>
          <cell r="BK53">
            <v>0</v>
          </cell>
          <cell r="BL53">
            <v>0</v>
          </cell>
          <cell r="BN53">
            <v>0</v>
          </cell>
          <cell r="BO53">
            <v>0</v>
          </cell>
          <cell r="BP53">
            <v>0</v>
          </cell>
          <cell r="BR53">
            <v>0</v>
          </cell>
          <cell r="BS53">
            <v>0</v>
          </cell>
          <cell r="BT53">
            <v>0</v>
          </cell>
          <cell r="BV53">
            <v>0</v>
          </cell>
          <cell r="BW53">
            <v>0</v>
          </cell>
          <cell r="BX53">
            <v>0</v>
          </cell>
          <cell r="BZ53">
            <v>0</v>
          </cell>
          <cell r="CA53">
            <v>0</v>
          </cell>
          <cell r="CB53">
            <v>0</v>
          </cell>
          <cell r="CD53" t="str">
            <v>Funding x 4</v>
          </cell>
          <cell r="CF53" t="str">
            <v>-</v>
          </cell>
          <cell r="CG53" t="str">
            <v>-</v>
          </cell>
          <cell r="CH53" t="str">
            <v>-</v>
          </cell>
          <cell r="CI53">
            <v>0</v>
          </cell>
          <cell r="CK53" t="str">
            <v>-</v>
          </cell>
          <cell r="CL53" t="str">
            <v>-</v>
          </cell>
          <cell r="CM53" t="str">
            <v>-</v>
          </cell>
          <cell r="CN53">
            <v>0</v>
          </cell>
          <cell r="CP53" t="str">
            <v>-</v>
          </cell>
          <cell r="CQ53" t="str">
            <v>-</v>
          </cell>
          <cell r="CR53" t="str">
            <v>-</v>
          </cell>
          <cell r="CS53">
            <v>0</v>
          </cell>
          <cell r="CU53">
            <v>0</v>
          </cell>
          <cell r="CV53">
            <v>0</v>
          </cell>
          <cell r="CX53">
            <v>0</v>
          </cell>
          <cell r="CY53">
            <v>-2100000</v>
          </cell>
        </row>
        <row r="54">
          <cell r="B54" t="str">
            <v>(N)45</v>
          </cell>
          <cell r="C54" t="str">
            <v>Lee Foster</v>
          </cell>
          <cell r="D54" t="str">
            <v>Lee Foster</v>
          </cell>
          <cell r="E54" t="str">
            <v>n/a</v>
          </cell>
          <cell r="F54" t="str">
            <v>REJECTED</v>
          </cell>
          <cell r="G54" t="str">
            <v>Duplicate with (N)46</v>
          </cell>
          <cell r="H54" t="str">
            <v>Agree</v>
          </cell>
          <cell r="I54" t="str">
            <v>General Annual Customer Change</v>
          </cell>
          <cell r="J54" t="str">
            <v>General Annual Customer Change</v>
          </cell>
          <cell r="K54" t="str">
            <v>Customer</v>
          </cell>
          <cell r="L54" t="str">
            <v>Additional Change Delivery Capacity</v>
          </cell>
          <cell r="M54" t="str">
            <v>Additional Environment capacity for delivery of customer derived change and augmentation of critical resource pools consumed by CSSC, RAASP &amp; standard release structure, needed to deliver Customer change during period</v>
          </cell>
          <cell r="R54">
            <v>0</v>
          </cell>
          <cell r="S54">
            <v>0</v>
          </cell>
          <cell r="T54">
            <v>0</v>
          </cell>
          <cell r="U54">
            <v>0</v>
          </cell>
          <cell r="V54">
            <v>0</v>
          </cell>
          <cell r="W54">
            <v>0</v>
          </cell>
          <cell r="X54">
            <v>0</v>
          </cell>
          <cell r="Y54">
            <v>0</v>
          </cell>
          <cell r="Z54">
            <v>860000</v>
          </cell>
          <cell r="AA54">
            <v>430000</v>
          </cell>
          <cell r="AB54">
            <v>0</v>
          </cell>
          <cell r="AC54">
            <v>1290000</v>
          </cell>
          <cell r="AD54">
            <v>860000</v>
          </cell>
          <cell r="AE54">
            <v>430000</v>
          </cell>
          <cell r="AF54">
            <v>0</v>
          </cell>
          <cell r="AG54">
            <v>1290000</v>
          </cell>
          <cell r="AI54">
            <v>0</v>
          </cell>
          <cell r="AJ54">
            <v>0</v>
          </cell>
          <cell r="AK54">
            <v>0</v>
          </cell>
          <cell r="AL54">
            <v>0</v>
          </cell>
          <cell r="AM54">
            <v>0</v>
          </cell>
          <cell r="AO54">
            <v>430000</v>
          </cell>
          <cell r="AP54">
            <v>0</v>
          </cell>
          <cell r="AQ54">
            <v>0</v>
          </cell>
          <cell r="AR54">
            <v>0</v>
          </cell>
          <cell r="AS54">
            <v>0</v>
          </cell>
          <cell r="AT54">
            <v>430000</v>
          </cell>
          <cell r="AW54" t="str">
            <v>-</v>
          </cell>
          <cell r="AX54">
            <v>0</v>
          </cell>
          <cell r="AY54">
            <v>0</v>
          </cell>
          <cell r="AZ54">
            <v>0</v>
          </cell>
          <cell r="BB54">
            <v>0</v>
          </cell>
          <cell r="BC54">
            <v>0</v>
          </cell>
          <cell r="BD54">
            <v>0</v>
          </cell>
          <cell r="BF54">
            <v>0</v>
          </cell>
          <cell r="BG54">
            <v>0</v>
          </cell>
          <cell r="BH54">
            <v>0</v>
          </cell>
          <cell r="BJ54">
            <v>0</v>
          </cell>
          <cell r="BK54">
            <v>0</v>
          </cell>
          <cell r="BL54">
            <v>0</v>
          </cell>
          <cell r="BN54">
            <v>0</v>
          </cell>
          <cell r="BO54">
            <v>0</v>
          </cell>
          <cell r="BP54">
            <v>0</v>
          </cell>
          <cell r="BR54">
            <v>0</v>
          </cell>
          <cell r="BS54">
            <v>0</v>
          </cell>
          <cell r="BT54">
            <v>0</v>
          </cell>
          <cell r="BV54">
            <v>0</v>
          </cell>
          <cell r="BW54">
            <v>0</v>
          </cell>
          <cell r="BX54">
            <v>0</v>
          </cell>
          <cell r="BZ54">
            <v>0</v>
          </cell>
          <cell r="CA54">
            <v>0</v>
          </cell>
          <cell r="CB54">
            <v>0</v>
          </cell>
          <cell r="CD54" t="str">
            <v>Funding x 4</v>
          </cell>
          <cell r="CF54" t="str">
            <v>-</v>
          </cell>
          <cell r="CG54" t="str">
            <v>-</v>
          </cell>
          <cell r="CH54" t="str">
            <v>-</v>
          </cell>
          <cell r="CI54">
            <v>0</v>
          </cell>
          <cell r="CK54" t="str">
            <v>-</v>
          </cell>
          <cell r="CL54" t="str">
            <v>-</v>
          </cell>
          <cell r="CM54" t="str">
            <v>-</v>
          </cell>
          <cell r="CN54">
            <v>0</v>
          </cell>
          <cell r="CP54" t="str">
            <v>-</v>
          </cell>
          <cell r="CQ54" t="str">
            <v>-</v>
          </cell>
          <cell r="CR54" t="str">
            <v>-</v>
          </cell>
          <cell r="CS54">
            <v>0</v>
          </cell>
          <cell r="CU54">
            <v>0</v>
          </cell>
          <cell r="CV54">
            <v>0</v>
          </cell>
          <cell r="CX54">
            <v>-860000</v>
          </cell>
          <cell r="CY54">
            <v>-430000</v>
          </cell>
        </row>
        <row r="55">
          <cell r="B55" t="str">
            <v>42B</v>
          </cell>
          <cell r="C55" t="str">
            <v>Lee Foster</v>
          </cell>
          <cell r="D55" t="str">
            <v>Lee Foster</v>
          </cell>
          <cell r="E55" t="str">
            <v>RECOMMENDED</v>
          </cell>
          <cell r="F55" t="str">
            <v>ACCEPTED</v>
          </cell>
          <cell r="H55" t="str">
            <v>Agree</v>
          </cell>
          <cell r="I55" t="str">
            <v>Protecting Against Cyber-crime</v>
          </cell>
          <cell r="J55" t="str">
            <v>Protecting Against Cyber-crime</v>
          </cell>
          <cell r="K55" t="str">
            <v>Customer</v>
          </cell>
          <cell r="L55" t="str">
            <v>Information Security</v>
          </cell>
          <cell r="M55" t="str">
            <v>Secure the way we work to voluntarily comply with NIST over time in support of Gas Transporter obligations</v>
          </cell>
          <cell r="N55">
            <v>7.1999999999999995E-2</v>
          </cell>
          <cell r="O55">
            <v>0.46700000000000003</v>
          </cell>
          <cell r="P55">
            <v>0.01</v>
          </cell>
          <cell r="Q55">
            <v>0.45100000000000001</v>
          </cell>
          <cell r="R55">
            <v>0</v>
          </cell>
          <cell r="S55">
            <v>0</v>
          </cell>
          <cell r="T55">
            <v>0</v>
          </cell>
          <cell r="V55">
            <v>0</v>
          </cell>
          <cell r="W55">
            <v>0</v>
          </cell>
          <cell r="X55">
            <v>0</v>
          </cell>
          <cell r="Y55">
            <v>0</v>
          </cell>
          <cell r="Z55">
            <v>1000000</v>
          </cell>
          <cell r="AA55">
            <v>2500000</v>
          </cell>
          <cell r="AB55">
            <v>2500000</v>
          </cell>
          <cell r="AC55">
            <v>6000000</v>
          </cell>
          <cell r="AD55">
            <v>1000000</v>
          </cell>
          <cell r="AE55">
            <v>2500000</v>
          </cell>
          <cell r="AF55">
            <v>2500000</v>
          </cell>
          <cell r="AG55">
            <v>6000000</v>
          </cell>
          <cell r="AI55">
            <v>0</v>
          </cell>
          <cell r="AJ55">
            <v>0</v>
          </cell>
          <cell r="AK55">
            <v>0</v>
          </cell>
          <cell r="AL55">
            <v>0</v>
          </cell>
          <cell r="AM55">
            <v>0</v>
          </cell>
          <cell r="AN55">
            <v>0</v>
          </cell>
          <cell r="AO55">
            <v>3000000</v>
          </cell>
          <cell r="AP55">
            <v>2000000</v>
          </cell>
          <cell r="AQ55">
            <v>0</v>
          </cell>
          <cell r="AR55">
            <v>0</v>
          </cell>
          <cell r="AS55">
            <v>0</v>
          </cell>
          <cell r="AT55">
            <v>5000000</v>
          </cell>
          <cell r="AV55">
            <v>0</v>
          </cell>
          <cell r="AW55" t="str">
            <v>-</v>
          </cell>
          <cell r="AX55">
            <v>0</v>
          </cell>
          <cell r="AY55">
            <v>0</v>
          </cell>
          <cell r="AZ55">
            <v>0</v>
          </cell>
          <cell r="BB55">
            <v>0</v>
          </cell>
          <cell r="BC55">
            <v>0</v>
          </cell>
          <cell r="BD55">
            <v>0</v>
          </cell>
          <cell r="BF55">
            <v>0</v>
          </cell>
          <cell r="BG55">
            <v>0</v>
          </cell>
          <cell r="BH55">
            <v>0</v>
          </cell>
          <cell r="BJ55">
            <v>0</v>
          </cell>
          <cell r="BK55">
            <v>0</v>
          </cell>
          <cell r="BL55">
            <v>0</v>
          </cell>
          <cell r="BN55">
            <v>72000</v>
          </cell>
          <cell r="BO55">
            <v>180000</v>
          </cell>
          <cell r="BP55">
            <v>180000</v>
          </cell>
          <cell r="BR55">
            <v>467000</v>
          </cell>
          <cell r="BS55">
            <v>1167500</v>
          </cell>
          <cell r="BT55">
            <v>1167500</v>
          </cell>
          <cell r="BV55">
            <v>10000</v>
          </cell>
          <cell r="BW55">
            <v>25000</v>
          </cell>
          <cell r="BX55">
            <v>25000</v>
          </cell>
          <cell r="BZ55">
            <v>451000</v>
          </cell>
          <cell r="CA55">
            <v>1127500</v>
          </cell>
          <cell r="CB55">
            <v>1127500</v>
          </cell>
          <cell r="CD55" t="str">
            <v>Funding x 4</v>
          </cell>
          <cell r="CF55" t="str">
            <v>New</v>
          </cell>
          <cell r="CG55" t="str">
            <v>Yes</v>
          </cell>
          <cell r="CH55" t="str">
            <v>-</v>
          </cell>
          <cell r="CI55">
            <v>0</v>
          </cell>
          <cell r="CK55" t="str">
            <v>New</v>
          </cell>
          <cell r="CL55" t="str">
            <v>Yes</v>
          </cell>
          <cell r="CM55" t="str">
            <v>-</v>
          </cell>
          <cell r="CN55">
            <v>0</v>
          </cell>
          <cell r="CP55" t="str">
            <v>New</v>
          </cell>
          <cell r="CQ55" t="str">
            <v>Yes</v>
          </cell>
          <cell r="CR55" t="str">
            <v>-</v>
          </cell>
          <cell r="CS55">
            <v>0</v>
          </cell>
          <cell r="CU55">
            <v>0</v>
          </cell>
          <cell r="CV55">
            <v>0</v>
          </cell>
          <cell r="CX55">
            <v>-1000000</v>
          </cell>
          <cell r="CY55">
            <v>-2500000</v>
          </cell>
        </row>
        <row r="56">
          <cell r="B56" t="str">
            <v>(N)46A</v>
          </cell>
          <cell r="C56" t="str">
            <v>Lee Foster</v>
          </cell>
          <cell r="D56" t="str">
            <v>Lee Foster</v>
          </cell>
          <cell r="E56" t="str">
            <v>BASELINE</v>
          </cell>
          <cell r="F56" t="str">
            <v>ACCEPTED</v>
          </cell>
          <cell r="H56" t="str">
            <v>Agree</v>
          </cell>
          <cell r="I56" t="str">
            <v>Moving to the Cloud</v>
          </cell>
          <cell r="J56" t="str">
            <v>Moving to the Cloud</v>
          </cell>
          <cell r="K56" t="str">
            <v>Xoserve</v>
          </cell>
          <cell r="L56" t="str">
            <v>UK Link Strategic Roadmap - PART 1</v>
          </cell>
          <cell r="M56" t="str">
            <v>Movement of all of the UK Link development tracks to the cloud, creating ongoing real-time commercial an technical flexibility to support increasing volume of change, but with the ability to easily reduce costs when change volume decreases. Also frees up the on-premise capacity to create a persistent performance test platform, required to support smart meter roll-out. In year 3 the performance test platform will also be moved to the cloud.</v>
          </cell>
          <cell r="N56">
            <v>0</v>
          </cell>
          <cell r="O56">
            <v>0.1</v>
          </cell>
          <cell r="P56">
            <v>0</v>
          </cell>
          <cell r="Q56">
            <v>0.9</v>
          </cell>
          <cell r="Z56">
            <v>6000000</v>
          </cell>
          <cell r="AA56">
            <v>0</v>
          </cell>
          <cell r="AB56">
            <v>2000000</v>
          </cell>
          <cell r="AC56">
            <v>8000000</v>
          </cell>
          <cell r="AD56">
            <v>6000000</v>
          </cell>
          <cell r="AE56">
            <v>0</v>
          </cell>
          <cell r="AF56">
            <v>2000000</v>
          </cell>
          <cell r="AG56">
            <v>8000000</v>
          </cell>
          <cell r="AI56">
            <v>0</v>
          </cell>
          <cell r="AJ56">
            <v>0</v>
          </cell>
          <cell r="AK56">
            <v>0</v>
          </cell>
          <cell r="AL56">
            <v>0</v>
          </cell>
          <cell r="AM56">
            <v>0</v>
          </cell>
          <cell r="AN56">
            <v>0</v>
          </cell>
          <cell r="AO56">
            <v>0</v>
          </cell>
          <cell r="AP56">
            <v>2000000</v>
          </cell>
          <cell r="AQ56">
            <v>0</v>
          </cell>
          <cell r="AR56">
            <v>0</v>
          </cell>
          <cell r="AS56">
            <v>0</v>
          </cell>
          <cell r="AT56">
            <v>2000000</v>
          </cell>
          <cell r="AV56">
            <v>0</v>
          </cell>
          <cell r="AW56" t="str">
            <v>-</v>
          </cell>
          <cell r="AX56">
            <v>0</v>
          </cell>
          <cell r="AY56">
            <v>0</v>
          </cell>
          <cell r="AZ56">
            <v>0</v>
          </cell>
          <cell r="BB56">
            <v>0</v>
          </cell>
          <cell r="BC56">
            <v>0</v>
          </cell>
          <cell r="BD56">
            <v>0</v>
          </cell>
          <cell r="BF56">
            <v>0</v>
          </cell>
          <cell r="BG56">
            <v>0</v>
          </cell>
          <cell r="BH56">
            <v>0</v>
          </cell>
          <cell r="BJ56">
            <v>0</v>
          </cell>
          <cell r="BK56">
            <v>0</v>
          </cell>
          <cell r="BL56">
            <v>0</v>
          </cell>
          <cell r="BN56">
            <v>0</v>
          </cell>
          <cell r="BO56">
            <v>0</v>
          </cell>
          <cell r="BP56">
            <v>0</v>
          </cell>
          <cell r="BR56">
            <v>600000</v>
          </cell>
          <cell r="BS56">
            <v>0</v>
          </cell>
          <cell r="BT56">
            <v>200000</v>
          </cell>
          <cell r="BV56">
            <v>0</v>
          </cell>
          <cell r="BW56">
            <v>0</v>
          </cell>
          <cell r="BX56">
            <v>0</v>
          </cell>
          <cell r="BZ56">
            <v>5400000</v>
          </cell>
          <cell r="CA56">
            <v>0</v>
          </cell>
          <cell r="CB56">
            <v>1800000</v>
          </cell>
          <cell r="CD56" t="str">
            <v>Funding x 2</v>
          </cell>
          <cell r="CF56" t="str">
            <v>New</v>
          </cell>
          <cell r="CG56" t="str">
            <v>Yes</v>
          </cell>
          <cell r="CH56" t="str">
            <v>Apply Limit</v>
          </cell>
          <cell r="CI56">
            <v>300000</v>
          </cell>
          <cell r="CK56" t="str">
            <v>Old</v>
          </cell>
          <cell r="CL56" t="str">
            <v>-</v>
          </cell>
          <cell r="CM56" t="str">
            <v>-</v>
          </cell>
          <cell r="CN56">
            <v>0</v>
          </cell>
          <cell r="CP56" t="str">
            <v>New</v>
          </cell>
          <cell r="CQ56" t="str">
            <v>Yes</v>
          </cell>
          <cell r="CR56" t="str">
            <v>-</v>
          </cell>
          <cell r="CS56">
            <v>200000</v>
          </cell>
          <cell r="CU56">
            <v>0</v>
          </cell>
          <cell r="CV56">
            <v>0</v>
          </cell>
          <cell r="CX56">
            <v>-6000000</v>
          </cell>
          <cell r="CY56">
            <v>0</v>
          </cell>
        </row>
        <row r="57">
          <cell r="B57" t="str">
            <v>(N)46</v>
          </cell>
          <cell r="C57" t="str">
            <v>Lee Foster</v>
          </cell>
          <cell r="D57" t="str">
            <v>Lee Foster</v>
          </cell>
          <cell r="E57" t="str">
            <v>BASELINE</v>
          </cell>
          <cell r="F57" t="str">
            <v>ACCEPTED</v>
          </cell>
          <cell r="G57" t="str">
            <v>We are not clear on the true cost of the roadmap, or the drivers for needing to do various stages. High risk of regret spend on licenses as a lower cost strategic architecture starts to unfold. Assumes that e will invest in 19/20 to handle class 3 volumes and set up new dev tracks on azure. Thereafter investment will be limited to £5m per annum and the programme will need to be phased to fit this envelope.</v>
          </cell>
          <cell r="H57" t="str">
            <v>Agree</v>
          </cell>
          <cell r="I57" t="str">
            <v>Moving to the Cloud</v>
          </cell>
          <cell r="J57" t="str">
            <v>Moving to the Cloud</v>
          </cell>
          <cell r="K57" t="str">
            <v>Xoserve</v>
          </cell>
          <cell r="L57" t="str">
            <v>UK Link Strategic Roadmap - PART 2</v>
          </cell>
          <cell r="M57" t="str">
            <v>Movement of UK-Link to the cloud and in memory database technology to improve performance, security, infrastructure flexibility &amp; enhanced resilience.  This also aligns to the SAP Roadmap as Business Suite is going out of support. Designed as a three year programme and will look at moving away from SAP where appropriate onto lower cost solutions.</v>
          </cell>
          <cell r="N57">
            <v>0</v>
          </cell>
          <cell r="O57">
            <v>0.9</v>
          </cell>
          <cell r="P57">
            <v>0</v>
          </cell>
          <cell r="Q57">
            <v>0.1</v>
          </cell>
          <cell r="R57">
            <v>0</v>
          </cell>
          <cell r="S57">
            <v>0</v>
          </cell>
          <cell r="T57">
            <v>0</v>
          </cell>
          <cell r="V57">
            <v>0</v>
          </cell>
          <cell r="W57">
            <v>0</v>
          </cell>
          <cell r="X57">
            <v>0</v>
          </cell>
          <cell r="Y57">
            <v>0</v>
          </cell>
          <cell r="Z57">
            <v>0</v>
          </cell>
          <cell r="AA57">
            <v>6000000</v>
          </cell>
          <cell r="AB57">
            <v>2000000</v>
          </cell>
          <cell r="AC57">
            <v>8000000</v>
          </cell>
          <cell r="AD57">
            <v>0</v>
          </cell>
          <cell r="AE57">
            <v>6000000</v>
          </cell>
          <cell r="AF57">
            <v>2000000</v>
          </cell>
          <cell r="AG57">
            <v>8000000</v>
          </cell>
          <cell r="AI57">
            <v>0</v>
          </cell>
          <cell r="AJ57">
            <v>0</v>
          </cell>
          <cell r="AK57">
            <v>0</v>
          </cell>
          <cell r="AL57">
            <v>0</v>
          </cell>
          <cell r="AM57">
            <v>0</v>
          </cell>
          <cell r="AO57">
            <v>6000000</v>
          </cell>
          <cell r="AP57">
            <v>2000000</v>
          </cell>
          <cell r="AQ57">
            <v>0</v>
          </cell>
          <cell r="AR57">
            <v>0</v>
          </cell>
          <cell r="AS57">
            <v>0</v>
          </cell>
          <cell r="AT57">
            <v>8000000</v>
          </cell>
          <cell r="AV57">
            <v>0</v>
          </cell>
          <cell r="AW57" t="str">
            <v>-</v>
          </cell>
          <cell r="AX57">
            <v>0</v>
          </cell>
          <cell r="AY57">
            <v>0</v>
          </cell>
          <cell r="AZ57">
            <v>0</v>
          </cell>
          <cell r="BB57">
            <v>0</v>
          </cell>
          <cell r="BC57">
            <v>0</v>
          </cell>
          <cell r="BD57">
            <v>0</v>
          </cell>
          <cell r="BF57">
            <v>0</v>
          </cell>
          <cell r="BG57">
            <v>0</v>
          </cell>
          <cell r="BH57">
            <v>0</v>
          </cell>
          <cell r="BJ57">
            <v>0</v>
          </cell>
          <cell r="BK57">
            <v>0</v>
          </cell>
          <cell r="BL57">
            <v>0</v>
          </cell>
          <cell r="BN57">
            <v>0</v>
          </cell>
          <cell r="BO57">
            <v>0</v>
          </cell>
          <cell r="BP57">
            <v>0</v>
          </cell>
          <cell r="BR57">
            <v>0</v>
          </cell>
          <cell r="BS57">
            <v>5400000</v>
          </cell>
          <cell r="BT57">
            <v>1800000</v>
          </cell>
          <cell r="BV57">
            <v>0</v>
          </cell>
          <cell r="BW57">
            <v>0</v>
          </cell>
          <cell r="BX57">
            <v>0</v>
          </cell>
          <cell r="BZ57">
            <v>0</v>
          </cell>
          <cell r="CA57">
            <v>600000</v>
          </cell>
          <cell r="CB57">
            <v>200000</v>
          </cell>
          <cell r="CD57" t="str">
            <v>Funding x 2</v>
          </cell>
          <cell r="CF57" t="str">
            <v>Old</v>
          </cell>
          <cell r="CG57" t="str">
            <v>-</v>
          </cell>
          <cell r="CH57" t="str">
            <v>-</v>
          </cell>
          <cell r="CI57">
            <v>0</v>
          </cell>
          <cell r="CK57" t="str">
            <v>New</v>
          </cell>
          <cell r="CL57" t="str">
            <v>Yes</v>
          </cell>
          <cell r="CM57" t="str">
            <v>Apply Limit</v>
          </cell>
          <cell r="CN57">
            <v>300000</v>
          </cell>
          <cell r="CP57" t="str">
            <v>New</v>
          </cell>
          <cell r="CQ57" t="str">
            <v>Yes</v>
          </cell>
          <cell r="CR57" t="str">
            <v>-</v>
          </cell>
          <cell r="CS57">
            <v>200000</v>
          </cell>
          <cell r="CU57">
            <v>0</v>
          </cell>
          <cell r="CV57">
            <v>0</v>
          </cell>
          <cell r="CX57">
            <v>0</v>
          </cell>
          <cell r="CY57">
            <v>-6000000</v>
          </cell>
        </row>
        <row r="58">
          <cell r="B58" t="str">
            <v>(N)47</v>
          </cell>
          <cell r="C58" t="str">
            <v>Lee Foster</v>
          </cell>
          <cell r="D58" t="str">
            <v>Lee Foster</v>
          </cell>
          <cell r="E58" t="str">
            <v>n/a</v>
          </cell>
          <cell r="F58" t="str">
            <v>REJECTED</v>
          </cell>
          <cell r="G58" t="str">
            <v>Slow down programme so that this charge is not incurred.</v>
          </cell>
          <cell r="H58" t="str">
            <v>Agree</v>
          </cell>
          <cell r="I58" t="str">
            <v>Moving to the Cloud</v>
          </cell>
          <cell r="J58" t="str">
            <v>Moving to the Cloud</v>
          </cell>
          <cell r="K58" t="str">
            <v>Customer</v>
          </cell>
          <cell r="L58" t="str">
            <v>Moving the UK link platform from current architecture to new strategic architecture.</v>
          </cell>
          <cell r="M58" t="str">
            <v>Risk of early exit costs from current Wipro hosting to achieve movement to Cloud.</v>
          </cell>
          <cell r="R58">
            <v>0</v>
          </cell>
          <cell r="S58">
            <v>0</v>
          </cell>
          <cell r="T58">
            <v>0</v>
          </cell>
          <cell r="V58">
            <v>0</v>
          </cell>
          <cell r="W58">
            <v>0</v>
          </cell>
          <cell r="X58">
            <v>0</v>
          </cell>
          <cell r="Y58">
            <v>0</v>
          </cell>
          <cell r="Z58">
            <v>0</v>
          </cell>
          <cell r="AA58">
            <v>550000</v>
          </cell>
          <cell r="AB58">
            <v>0</v>
          </cell>
          <cell r="AC58">
            <v>550000</v>
          </cell>
          <cell r="AD58">
            <v>0</v>
          </cell>
          <cell r="AE58">
            <v>550000</v>
          </cell>
          <cell r="AF58">
            <v>0</v>
          </cell>
          <cell r="AG58">
            <v>550000</v>
          </cell>
          <cell r="AI58">
            <v>0</v>
          </cell>
          <cell r="AJ58">
            <v>0</v>
          </cell>
          <cell r="AK58">
            <v>0</v>
          </cell>
          <cell r="AL58">
            <v>0</v>
          </cell>
          <cell r="AM58">
            <v>0</v>
          </cell>
          <cell r="AO58">
            <v>550000</v>
          </cell>
          <cell r="AP58">
            <v>0</v>
          </cell>
          <cell r="AQ58">
            <v>0</v>
          </cell>
          <cell r="AR58">
            <v>0</v>
          </cell>
          <cell r="AS58">
            <v>0</v>
          </cell>
          <cell r="AT58">
            <v>550000</v>
          </cell>
          <cell r="AW58" t="str">
            <v>-</v>
          </cell>
          <cell r="AX58">
            <v>0</v>
          </cell>
          <cell r="AY58">
            <v>0</v>
          </cell>
          <cell r="AZ58">
            <v>0</v>
          </cell>
          <cell r="BB58">
            <v>0</v>
          </cell>
          <cell r="BC58">
            <v>0</v>
          </cell>
          <cell r="BD58">
            <v>0</v>
          </cell>
          <cell r="BF58">
            <v>0</v>
          </cell>
          <cell r="BG58">
            <v>0</v>
          </cell>
          <cell r="BH58">
            <v>0</v>
          </cell>
          <cell r="BJ58">
            <v>0</v>
          </cell>
          <cell r="BK58">
            <v>0</v>
          </cell>
          <cell r="BL58">
            <v>0</v>
          </cell>
          <cell r="BN58">
            <v>0</v>
          </cell>
          <cell r="BO58">
            <v>0</v>
          </cell>
          <cell r="BP58">
            <v>0</v>
          </cell>
          <cell r="BR58">
            <v>0</v>
          </cell>
          <cell r="BS58">
            <v>0</v>
          </cell>
          <cell r="BT58">
            <v>0</v>
          </cell>
          <cell r="BV58">
            <v>0</v>
          </cell>
          <cell r="BW58">
            <v>0</v>
          </cell>
          <cell r="BX58">
            <v>0</v>
          </cell>
          <cell r="BZ58">
            <v>0</v>
          </cell>
          <cell r="CA58">
            <v>0</v>
          </cell>
          <cell r="CB58">
            <v>0</v>
          </cell>
          <cell r="CD58" t="str">
            <v>Funding x 4</v>
          </cell>
          <cell r="CF58" t="str">
            <v>-</v>
          </cell>
          <cell r="CG58" t="str">
            <v>-</v>
          </cell>
          <cell r="CH58" t="str">
            <v>-</v>
          </cell>
          <cell r="CI58">
            <v>0</v>
          </cell>
          <cell r="CK58" t="str">
            <v>-</v>
          </cell>
          <cell r="CL58" t="str">
            <v>-</v>
          </cell>
          <cell r="CM58" t="str">
            <v>-</v>
          </cell>
          <cell r="CN58">
            <v>0</v>
          </cell>
          <cell r="CP58" t="str">
            <v>-</v>
          </cell>
          <cell r="CQ58" t="str">
            <v>-</v>
          </cell>
          <cell r="CR58" t="str">
            <v>-</v>
          </cell>
          <cell r="CS58">
            <v>0</v>
          </cell>
          <cell r="CU58">
            <v>0</v>
          </cell>
          <cell r="CV58">
            <v>0</v>
          </cell>
          <cell r="CX58">
            <v>0</v>
          </cell>
          <cell r="CY58">
            <v>-550000</v>
          </cell>
        </row>
        <row r="59">
          <cell r="B59" t="str">
            <v>(N)48</v>
          </cell>
          <cell r="C59" t="str">
            <v>Lee Foster</v>
          </cell>
          <cell r="D59" t="str">
            <v>Lee Foster</v>
          </cell>
          <cell r="E59" t="str">
            <v>BASELINE</v>
          </cell>
          <cell r="F59" t="str">
            <v>REJECTED</v>
          </cell>
          <cell r="H59" t="str">
            <v>Agree</v>
          </cell>
          <cell r="I59" t="str">
            <v>Gemini Services</v>
          </cell>
          <cell r="J59" t="str">
            <v>Gemini Services</v>
          </cell>
          <cell r="K59" t="str">
            <v>Customer</v>
          </cell>
          <cell r="L59" t="str">
            <v>Gemini Roadmap - Gemini system enhancements</v>
          </cell>
          <cell r="M59" t="str">
            <v xml:space="preserve">Deliver a set of Gemini application enhancements </v>
          </cell>
          <cell r="N59">
            <v>1</v>
          </cell>
          <cell r="O59">
            <v>0</v>
          </cell>
          <cell r="P59">
            <v>0</v>
          </cell>
          <cell r="Q59">
            <v>0</v>
          </cell>
          <cell r="R59">
            <v>0</v>
          </cell>
          <cell r="S59">
            <v>0</v>
          </cell>
          <cell r="T59">
            <v>0</v>
          </cell>
          <cell r="V59">
            <v>0</v>
          </cell>
          <cell r="W59">
            <v>0</v>
          </cell>
          <cell r="X59">
            <v>0</v>
          </cell>
          <cell r="Y59">
            <v>0</v>
          </cell>
          <cell r="Z59">
            <v>0</v>
          </cell>
          <cell r="AA59">
            <v>0</v>
          </cell>
          <cell r="AB59">
            <v>0</v>
          </cell>
          <cell r="AC59">
            <v>0</v>
          </cell>
          <cell r="AD59">
            <v>0</v>
          </cell>
          <cell r="AE59">
            <v>0</v>
          </cell>
          <cell r="AF59">
            <v>0</v>
          </cell>
          <cell r="AG59">
            <v>0</v>
          </cell>
          <cell r="AI59">
            <v>0</v>
          </cell>
          <cell r="AJ59">
            <v>0</v>
          </cell>
          <cell r="AK59">
            <v>0</v>
          </cell>
          <cell r="AL59">
            <v>0</v>
          </cell>
          <cell r="AM59">
            <v>0</v>
          </cell>
          <cell r="AO59">
            <v>0</v>
          </cell>
          <cell r="AP59">
            <v>1100000</v>
          </cell>
          <cell r="AQ59">
            <v>0</v>
          </cell>
          <cell r="AR59">
            <v>0</v>
          </cell>
          <cell r="AS59">
            <v>0</v>
          </cell>
          <cell r="AT59">
            <v>1100000</v>
          </cell>
          <cell r="AV59">
            <v>0</v>
          </cell>
          <cell r="AW59" t="str">
            <v>-</v>
          </cell>
          <cell r="AX59">
            <v>0</v>
          </cell>
          <cell r="AY59">
            <v>0</v>
          </cell>
          <cell r="AZ59">
            <v>0</v>
          </cell>
          <cell r="BB59">
            <v>0</v>
          </cell>
          <cell r="BC59">
            <v>0</v>
          </cell>
          <cell r="BD59">
            <v>0</v>
          </cell>
          <cell r="BF59">
            <v>0</v>
          </cell>
          <cell r="BG59">
            <v>0</v>
          </cell>
          <cell r="BH59">
            <v>0</v>
          </cell>
          <cell r="BJ59">
            <v>0</v>
          </cell>
          <cell r="BK59">
            <v>0</v>
          </cell>
          <cell r="BL59">
            <v>0</v>
          </cell>
          <cell r="BN59">
            <v>0</v>
          </cell>
          <cell r="BO59">
            <v>0</v>
          </cell>
          <cell r="BP59">
            <v>0</v>
          </cell>
          <cell r="BR59">
            <v>0</v>
          </cell>
          <cell r="BS59">
            <v>0</v>
          </cell>
          <cell r="BT59">
            <v>0</v>
          </cell>
          <cell r="BV59">
            <v>0</v>
          </cell>
          <cell r="BW59">
            <v>0</v>
          </cell>
          <cell r="BX59">
            <v>0</v>
          </cell>
          <cell r="BZ59">
            <v>0</v>
          </cell>
          <cell r="CA59">
            <v>0</v>
          </cell>
          <cell r="CB59">
            <v>0</v>
          </cell>
          <cell r="CD59" t="str">
            <v>Funding x 1</v>
          </cell>
          <cell r="CF59" t="str">
            <v>-</v>
          </cell>
          <cell r="CG59" t="str">
            <v>-</v>
          </cell>
          <cell r="CH59" t="str">
            <v>-</v>
          </cell>
          <cell r="CI59">
            <v>0</v>
          </cell>
          <cell r="CK59" t="str">
            <v>-</v>
          </cell>
          <cell r="CL59" t="str">
            <v>-</v>
          </cell>
          <cell r="CM59" t="str">
            <v>-</v>
          </cell>
          <cell r="CN59">
            <v>0</v>
          </cell>
          <cell r="CP59" t="str">
            <v>-</v>
          </cell>
          <cell r="CQ59" t="str">
            <v>-</v>
          </cell>
          <cell r="CR59" t="str">
            <v>-</v>
          </cell>
          <cell r="CS59">
            <v>0</v>
          </cell>
          <cell r="CU59">
            <v>0</v>
          </cell>
          <cell r="CV59">
            <v>0</v>
          </cell>
          <cell r="CX59">
            <v>0</v>
          </cell>
          <cell r="CY59">
            <v>0</v>
          </cell>
        </row>
        <row r="60">
          <cell r="B60" t="str">
            <v>(N)49</v>
          </cell>
          <cell r="C60" t="str">
            <v>Lee Foster</v>
          </cell>
          <cell r="D60" t="str">
            <v>Lee Foster</v>
          </cell>
          <cell r="E60" t="str">
            <v>n/a</v>
          </cell>
          <cell r="F60" t="str">
            <v>REJECTED</v>
          </cell>
          <cell r="G60" t="str">
            <v>NG have agreed not to include</v>
          </cell>
          <cell r="H60" t="str">
            <v>Agree</v>
          </cell>
          <cell r="I60" t="str">
            <v>Gemini Services</v>
          </cell>
          <cell r="J60" t="str">
            <v>Gemini Services</v>
          </cell>
          <cell r="K60" t="str">
            <v>National Grid</v>
          </cell>
          <cell r="L60" t="str">
            <v>Gemini Roadmap - Gemini re-write risk allowance</v>
          </cell>
          <cell r="M60" t="str">
            <v>Gemini re-write risk allowance</v>
          </cell>
          <cell r="R60">
            <v>0</v>
          </cell>
          <cell r="S60">
            <v>0</v>
          </cell>
          <cell r="T60">
            <v>0</v>
          </cell>
          <cell r="V60">
            <v>0</v>
          </cell>
          <cell r="W60">
            <v>0</v>
          </cell>
          <cell r="X60">
            <v>0</v>
          </cell>
          <cell r="Y60">
            <v>0</v>
          </cell>
          <cell r="Z60">
            <v>0</v>
          </cell>
          <cell r="AA60">
            <v>0</v>
          </cell>
          <cell r="AB60">
            <v>2000000</v>
          </cell>
          <cell r="AC60">
            <v>2000000</v>
          </cell>
          <cell r="AD60">
            <v>0</v>
          </cell>
          <cell r="AE60">
            <v>0</v>
          </cell>
          <cell r="AF60">
            <v>2000000</v>
          </cell>
          <cell r="AG60">
            <v>2000000</v>
          </cell>
          <cell r="AI60">
            <v>0</v>
          </cell>
          <cell r="AJ60">
            <v>0</v>
          </cell>
          <cell r="AK60">
            <v>0</v>
          </cell>
          <cell r="AL60">
            <v>0</v>
          </cell>
          <cell r="AM60">
            <v>0</v>
          </cell>
          <cell r="AO60">
            <v>0</v>
          </cell>
          <cell r="AP60">
            <v>2000000</v>
          </cell>
          <cell r="AQ60">
            <v>0</v>
          </cell>
          <cell r="AR60">
            <v>0</v>
          </cell>
          <cell r="AS60">
            <v>0</v>
          </cell>
          <cell r="AT60">
            <v>2000000</v>
          </cell>
          <cell r="AW60" t="str">
            <v>-</v>
          </cell>
          <cell r="AX60">
            <v>0</v>
          </cell>
          <cell r="AY60">
            <v>0</v>
          </cell>
          <cell r="AZ60">
            <v>0</v>
          </cell>
          <cell r="BB60">
            <v>0</v>
          </cell>
          <cell r="BC60">
            <v>0</v>
          </cell>
          <cell r="BD60">
            <v>0</v>
          </cell>
          <cell r="BF60">
            <v>0</v>
          </cell>
          <cell r="BG60">
            <v>0</v>
          </cell>
          <cell r="BH60">
            <v>0</v>
          </cell>
          <cell r="BJ60">
            <v>0</v>
          </cell>
          <cell r="BK60">
            <v>0</v>
          </cell>
          <cell r="BL60">
            <v>0</v>
          </cell>
          <cell r="BN60">
            <v>0</v>
          </cell>
          <cell r="BO60">
            <v>0</v>
          </cell>
          <cell r="BP60">
            <v>0</v>
          </cell>
          <cell r="BR60">
            <v>0</v>
          </cell>
          <cell r="BS60">
            <v>0</v>
          </cell>
          <cell r="BT60">
            <v>0</v>
          </cell>
          <cell r="BV60">
            <v>0</v>
          </cell>
          <cell r="BW60">
            <v>0</v>
          </cell>
          <cell r="BX60">
            <v>0</v>
          </cell>
          <cell r="BZ60">
            <v>0</v>
          </cell>
          <cell r="CA60">
            <v>0</v>
          </cell>
          <cell r="CB60">
            <v>0</v>
          </cell>
          <cell r="CD60" t="str">
            <v>Funding x 4</v>
          </cell>
          <cell r="CF60" t="str">
            <v>-</v>
          </cell>
          <cell r="CG60" t="str">
            <v>-</v>
          </cell>
          <cell r="CH60" t="str">
            <v>-</v>
          </cell>
          <cell r="CI60">
            <v>0</v>
          </cell>
          <cell r="CK60" t="str">
            <v>-</v>
          </cell>
          <cell r="CL60" t="str">
            <v>-</v>
          </cell>
          <cell r="CM60" t="str">
            <v>-</v>
          </cell>
          <cell r="CN60">
            <v>0</v>
          </cell>
          <cell r="CP60" t="str">
            <v>-</v>
          </cell>
          <cell r="CQ60" t="str">
            <v>-</v>
          </cell>
          <cell r="CR60" t="str">
            <v>-</v>
          </cell>
          <cell r="CS60">
            <v>0</v>
          </cell>
          <cell r="CU60">
            <v>0</v>
          </cell>
          <cell r="CV60">
            <v>0</v>
          </cell>
          <cell r="CX60">
            <v>0</v>
          </cell>
          <cell r="CY60">
            <v>0</v>
          </cell>
        </row>
        <row r="61">
          <cell r="B61" t="str">
            <v>(N)50</v>
          </cell>
          <cell r="C61" t="str">
            <v>Lee Foster</v>
          </cell>
          <cell r="D61" t="str">
            <v>Lee Foster</v>
          </cell>
          <cell r="E61" t="str">
            <v>n/a</v>
          </cell>
          <cell r="F61" t="str">
            <v>REJECTED</v>
          </cell>
          <cell r="G61" t="str">
            <v>No clear rationale and the amount is too small to be its own line item. Lee should seek to deliver efficiencies on his budget as deliverables become firmed up to pay for items like this.</v>
          </cell>
          <cell r="H61" t="str">
            <v>Agree</v>
          </cell>
          <cell r="I61" t="str">
            <v xml:space="preserve">Maintaining and improving our services </v>
          </cell>
          <cell r="J61" t="str">
            <v xml:space="preserve">Maintaining and improving our services </v>
          </cell>
          <cell r="K61" t="str">
            <v>Xoserve</v>
          </cell>
          <cell r="L61" t="str">
            <v>Shared Components</v>
          </cell>
          <cell r="M61" t="str">
            <v>Performing the identified sustaining activities required on the shared components.  Allowance made for shared components that are identified in the ragged edge picture that require modernisation or replacement.  Allowance for F&amp;A to understand a detailed roadmap and delivery plan.</v>
          </cell>
          <cell r="R61">
            <v>0</v>
          </cell>
          <cell r="S61">
            <v>0</v>
          </cell>
          <cell r="T61">
            <v>0</v>
          </cell>
          <cell r="V61">
            <v>0</v>
          </cell>
          <cell r="W61">
            <v>0</v>
          </cell>
          <cell r="X61">
            <v>0</v>
          </cell>
          <cell r="Y61">
            <v>0</v>
          </cell>
          <cell r="Z61">
            <v>0</v>
          </cell>
          <cell r="AA61">
            <v>50000</v>
          </cell>
          <cell r="AB61">
            <v>200000</v>
          </cell>
          <cell r="AC61">
            <v>250000</v>
          </cell>
          <cell r="AD61">
            <v>0</v>
          </cell>
          <cell r="AE61">
            <v>50000</v>
          </cell>
          <cell r="AF61">
            <v>200000</v>
          </cell>
          <cell r="AG61">
            <v>250000</v>
          </cell>
          <cell r="AI61">
            <v>0</v>
          </cell>
          <cell r="AJ61">
            <v>0</v>
          </cell>
          <cell r="AK61">
            <v>0</v>
          </cell>
          <cell r="AL61">
            <v>0</v>
          </cell>
          <cell r="AM61">
            <v>0</v>
          </cell>
          <cell r="AO61">
            <v>50000</v>
          </cell>
          <cell r="AP61">
            <v>200000</v>
          </cell>
          <cell r="AQ61">
            <v>0</v>
          </cell>
          <cell r="AR61">
            <v>0</v>
          </cell>
          <cell r="AS61">
            <v>0</v>
          </cell>
          <cell r="AT61">
            <v>250000</v>
          </cell>
          <cell r="AW61" t="str">
            <v>-</v>
          </cell>
          <cell r="AX61">
            <v>0</v>
          </cell>
          <cell r="AY61">
            <v>0</v>
          </cell>
          <cell r="AZ61">
            <v>0</v>
          </cell>
          <cell r="BB61">
            <v>0</v>
          </cell>
          <cell r="BC61">
            <v>0</v>
          </cell>
          <cell r="BD61">
            <v>0</v>
          </cell>
          <cell r="BF61">
            <v>0</v>
          </cell>
          <cell r="BG61">
            <v>0</v>
          </cell>
          <cell r="BH61">
            <v>0</v>
          </cell>
          <cell r="BJ61">
            <v>0</v>
          </cell>
          <cell r="BK61">
            <v>0</v>
          </cell>
          <cell r="BL61">
            <v>0</v>
          </cell>
          <cell r="BN61">
            <v>0</v>
          </cell>
          <cell r="BO61">
            <v>0</v>
          </cell>
          <cell r="BP61">
            <v>0</v>
          </cell>
          <cell r="BR61">
            <v>0</v>
          </cell>
          <cell r="BS61">
            <v>0</v>
          </cell>
          <cell r="BT61">
            <v>0</v>
          </cell>
          <cell r="BV61">
            <v>0</v>
          </cell>
          <cell r="BW61">
            <v>0</v>
          </cell>
          <cell r="BX61">
            <v>0</v>
          </cell>
          <cell r="BZ61">
            <v>0</v>
          </cell>
          <cell r="CA61">
            <v>0</v>
          </cell>
          <cell r="CB61">
            <v>0</v>
          </cell>
          <cell r="CD61" t="str">
            <v>Funding x 4</v>
          </cell>
          <cell r="CF61" t="str">
            <v>-</v>
          </cell>
          <cell r="CG61" t="str">
            <v>-</v>
          </cell>
          <cell r="CH61" t="str">
            <v>-</v>
          </cell>
          <cell r="CI61">
            <v>0</v>
          </cell>
          <cell r="CK61" t="str">
            <v>-</v>
          </cell>
          <cell r="CL61" t="str">
            <v>-</v>
          </cell>
          <cell r="CM61" t="str">
            <v>-</v>
          </cell>
          <cell r="CN61">
            <v>0</v>
          </cell>
          <cell r="CP61" t="str">
            <v>-</v>
          </cell>
          <cell r="CQ61" t="str">
            <v>-</v>
          </cell>
          <cell r="CR61" t="str">
            <v>-</v>
          </cell>
          <cell r="CS61">
            <v>0</v>
          </cell>
          <cell r="CU61">
            <v>0</v>
          </cell>
          <cell r="CV61">
            <v>0</v>
          </cell>
          <cell r="CX61">
            <v>0</v>
          </cell>
          <cell r="CY61">
            <v>-50000</v>
          </cell>
        </row>
        <row r="62">
          <cell r="B62" t="str">
            <v>(N)51</v>
          </cell>
          <cell r="C62" t="str">
            <v>Lee Foster</v>
          </cell>
          <cell r="D62" t="str">
            <v>Lee Foster</v>
          </cell>
          <cell r="E62" t="str">
            <v>n/a</v>
          </cell>
          <cell r="F62" t="str">
            <v>REJECTED</v>
          </cell>
          <cell r="G62" t="str">
            <v>Merged in with (N)69 - do more with less and challenge Xoserve people to deliver without spending money on 3rd parties</v>
          </cell>
          <cell r="H62" t="str">
            <v>Disagree</v>
          </cell>
          <cell r="I62" t="str">
            <v>Realising Operational Excellence</v>
          </cell>
          <cell r="J62" t="str">
            <v>Realising Operational Excellence</v>
          </cell>
          <cell r="K62" t="str">
            <v>Xoserve</v>
          </cell>
          <cell r="L62" t="str">
            <v>Control, Assure &amp; Inform</v>
          </cell>
          <cell r="M62" t="str">
            <v>New MI for IS Ops</v>
          </cell>
          <cell r="R62">
            <v>0</v>
          </cell>
          <cell r="S62">
            <v>0</v>
          </cell>
          <cell r="T62">
            <v>0</v>
          </cell>
          <cell r="V62">
            <v>0</v>
          </cell>
          <cell r="W62">
            <v>0</v>
          </cell>
          <cell r="X62">
            <v>0</v>
          </cell>
          <cell r="Y62">
            <v>0</v>
          </cell>
          <cell r="Z62">
            <v>300000</v>
          </cell>
          <cell r="AA62">
            <v>200000</v>
          </cell>
          <cell r="AB62">
            <v>100000</v>
          </cell>
          <cell r="AC62">
            <v>600000</v>
          </cell>
          <cell r="AD62">
            <v>300000</v>
          </cell>
          <cell r="AE62">
            <v>200000</v>
          </cell>
          <cell r="AF62">
            <v>100000</v>
          </cell>
          <cell r="AG62">
            <v>600000</v>
          </cell>
          <cell r="AI62">
            <v>0</v>
          </cell>
          <cell r="AJ62">
            <v>0</v>
          </cell>
          <cell r="AK62">
            <v>0</v>
          </cell>
          <cell r="AL62">
            <v>0</v>
          </cell>
          <cell r="AM62">
            <v>0</v>
          </cell>
          <cell r="AO62">
            <v>200000</v>
          </cell>
          <cell r="AP62">
            <v>100000</v>
          </cell>
          <cell r="AQ62">
            <v>0</v>
          </cell>
          <cell r="AR62">
            <v>0</v>
          </cell>
          <cell r="AS62">
            <v>0</v>
          </cell>
          <cell r="AT62">
            <v>300000</v>
          </cell>
          <cell r="AW62" t="str">
            <v>-</v>
          </cell>
          <cell r="AX62">
            <v>0</v>
          </cell>
          <cell r="AY62">
            <v>0</v>
          </cell>
          <cell r="AZ62">
            <v>0</v>
          </cell>
          <cell r="BB62">
            <v>0</v>
          </cell>
          <cell r="BC62">
            <v>0</v>
          </cell>
          <cell r="BD62">
            <v>0</v>
          </cell>
          <cell r="BF62">
            <v>0</v>
          </cell>
          <cell r="BG62">
            <v>0</v>
          </cell>
          <cell r="BH62">
            <v>0</v>
          </cell>
          <cell r="BJ62">
            <v>0</v>
          </cell>
          <cell r="BK62">
            <v>0</v>
          </cell>
          <cell r="BL62">
            <v>0</v>
          </cell>
          <cell r="BN62">
            <v>0</v>
          </cell>
          <cell r="BO62">
            <v>0</v>
          </cell>
          <cell r="BP62">
            <v>0</v>
          </cell>
          <cell r="BR62">
            <v>0</v>
          </cell>
          <cell r="BS62">
            <v>0</v>
          </cell>
          <cell r="BT62">
            <v>0</v>
          </cell>
          <cell r="BV62">
            <v>0</v>
          </cell>
          <cell r="BW62">
            <v>0</v>
          </cell>
          <cell r="BX62">
            <v>0</v>
          </cell>
          <cell r="BZ62">
            <v>0</v>
          </cell>
          <cell r="CA62">
            <v>0</v>
          </cell>
          <cell r="CB62">
            <v>0</v>
          </cell>
          <cell r="CD62" t="str">
            <v>Funding x 4</v>
          </cell>
          <cell r="CF62" t="str">
            <v>-</v>
          </cell>
          <cell r="CG62" t="str">
            <v>-</v>
          </cell>
          <cell r="CH62" t="str">
            <v>-</v>
          </cell>
          <cell r="CI62">
            <v>0</v>
          </cell>
          <cell r="CK62" t="str">
            <v>-</v>
          </cell>
          <cell r="CL62" t="str">
            <v>-</v>
          </cell>
          <cell r="CM62" t="str">
            <v>-</v>
          </cell>
          <cell r="CN62">
            <v>0</v>
          </cell>
          <cell r="CP62" t="str">
            <v>-</v>
          </cell>
          <cell r="CQ62" t="str">
            <v>-</v>
          </cell>
          <cell r="CR62" t="str">
            <v>-</v>
          </cell>
          <cell r="CS62">
            <v>0</v>
          </cell>
          <cell r="CU62">
            <v>0</v>
          </cell>
          <cell r="CV62">
            <v>0</v>
          </cell>
          <cell r="CX62">
            <v>-300000</v>
          </cell>
          <cell r="CY62">
            <v>-200000</v>
          </cell>
        </row>
        <row r="63">
          <cell r="B63" t="str">
            <v>(N)52</v>
          </cell>
          <cell r="C63" t="str">
            <v>Lee Foster</v>
          </cell>
          <cell r="D63" t="str">
            <v>Lee Foster</v>
          </cell>
          <cell r="E63" t="str">
            <v>n/a</v>
          </cell>
          <cell r="F63" t="str">
            <v>REJECTED</v>
          </cell>
          <cell r="G63" t="str">
            <v>Should be central part of initiative (N)51</v>
          </cell>
          <cell r="H63" t="str">
            <v>Agree</v>
          </cell>
          <cell r="I63" t="str">
            <v xml:space="preserve">Maintaining and improving our services </v>
          </cell>
          <cell r="J63" t="str">
            <v xml:space="preserve">Maintaining and improving our services </v>
          </cell>
          <cell r="K63" t="str">
            <v>Xoserve</v>
          </cell>
          <cell r="L63" t="str">
            <v xml:space="preserve">Faster, Better Technical delivery  </v>
          </cell>
          <cell r="M63" t="str">
            <v>Better management of development processes and resulting code to identify errors.  Initial support from technical consultancy to deliver services and subsequent procurement of own tooling and development of internal capability.</v>
          </cell>
          <cell r="R63">
            <v>0</v>
          </cell>
          <cell r="S63">
            <v>0</v>
          </cell>
          <cell r="T63">
            <v>0</v>
          </cell>
          <cell r="V63">
            <v>0</v>
          </cell>
          <cell r="W63">
            <v>0</v>
          </cell>
          <cell r="X63">
            <v>0</v>
          </cell>
          <cell r="Y63">
            <v>0</v>
          </cell>
          <cell r="Z63">
            <v>351000</v>
          </cell>
          <cell r="AA63">
            <v>251000</v>
          </cell>
          <cell r="AB63">
            <v>191000</v>
          </cell>
          <cell r="AC63">
            <v>793000</v>
          </cell>
          <cell r="AD63">
            <v>351000</v>
          </cell>
          <cell r="AE63">
            <v>251000</v>
          </cell>
          <cell r="AF63">
            <v>191000</v>
          </cell>
          <cell r="AG63">
            <v>793000</v>
          </cell>
          <cell r="AI63">
            <v>0</v>
          </cell>
          <cell r="AJ63">
            <v>0</v>
          </cell>
          <cell r="AK63">
            <v>0</v>
          </cell>
          <cell r="AL63">
            <v>0</v>
          </cell>
          <cell r="AM63">
            <v>0</v>
          </cell>
          <cell r="AO63">
            <v>251000</v>
          </cell>
          <cell r="AP63">
            <v>191000</v>
          </cell>
          <cell r="AQ63">
            <v>0</v>
          </cell>
          <cell r="AR63">
            <v>0</v>
          </cell>
          <cell r="AS63">
            <v>0</v>
          </cell>
          <cell r="AT63">
            <v>442000</v>
          </cell>
          <cell r="AW63" t="str">
            <v>-</v>
          </cell>
          <cell r="AX63">
            <v>0</v>
          </cell>
          <cell r="AY63">
            <v>0</v>
          </cell>
          <cell r="AZ63">
            <v>0</v>
          </cell>
          <cell r="BB63">
            <v>0</v>
          </cell>
          <cell r="BC63">
            <v>0</v>
          </cell>
          <cell r="BD63">
            <v>0</v>
          </cell>
          <cell r="BF63">
            <v>0</v>
          </cell>
          <cell r="BG63">
            <v>0</v>
          </cell>
          <cell r="BH63">
            <v>0</v>
          </cell>
          <cell r="BJ63">
            <v>0</v>
          </cell>
          <cell r="BK63">
            <v>0</v>
          </cell>
          <cell r="BL63">
            <v>0</v>
          </cell>
          <cell r="BN63">
            <v>0</v>
          </cell>
          <cell r="BO63">
            <v>0</v>
          </cell>
          <cell r="BP63">
            <v>0</v>
          </cell>
          <cell r="BR63">
            <v>0</v>
          </cell>
          <cell r="BS63">
            <v>0</v>
          </cell>
          <cell r="BT63">
            <v>0</v>
          </cell>
          <cell r="BV63">
            <v>0</v>
          </cell>
          <cell r="BW63">
            <v>0</v>
          </cell>
          <cell r="BX63">
            <v>0</v>
          </cell>
          <cell r="BZ63">
            <v>0</v>
          </cell>
          <cell r="CA63">
            <v>0</v>
          </cell>
          <cell r="CB63">
            <v>0</v>
          </cell>
          <cell r="CD63" t="str">
            <v>Funding x 4</v>
          </cell>
          <cell r="CF63" t="str">
            <v>-</v>
          </cell>
          <cell r="CG63" t="str">
            <v>-</v>
          </cell>
          <cell r="CH63" t="str">
            <v>-</v>
          </cell>
          <cell r="CI63">
            <v>0</v>
          </cell>
          <cell r="CK63" t="str">
            <v>-</v>
          </cell>
          <cell r="CL63" t="str">
            <v>-</v>
          </cell>
          <cell r="CM63" t="str">
            <v>-</v>
          </cell>
          <cell r="CN63">
            <v>0</v>
          </cell>
          <cell r="CP63" t="str">
            <v>-</v>
          </cell>
          <cell r="CQ63" t="str">
            <v>-</v>
          </cell>
          <cell r="CR63" t="str">
            <v>-</v>
          </cell>
          <cell r="CS63">
            <v>0</v>
          </cell>
          <cell r="CU63">
            <v>0</v>
          </cell>
          <cell r="CV63">
            <v>0</v>
          </cell>
          <cell r="CX63">
            <v>-351000</v>
          </cell>
          <cell r="CY63">
            <v>-251000</v>
          </cell>
        </row>
        <row r="64">
          <cell r="B64" t="str">
            <v>(N)53</v>
          </cell>
          <cell r="C64" t="str">
            <v>Lee Foster</v>
          </cell>
          <cell r="D64" t="str">
            <v>Sandra Simpson</v>
          </cell>
          <cell r="E64" t="str">
            <v>n/a</v>
          </cell>
          <cell r="F64" t="str">
            <v>REJECTED</v>
          </cell>
          <cell r="G64" t="str">
            <v>Merged with (N)65</v>
          </cell>
          <cell r="H64" t="str">
            <v>Agree</v>
          </cell>
          <cell r="I64" t="str">
            <v>Re-shaping our Business</v>
          </cell>
          <cell r="J64" t="str">
            <v>Re-shaping our Business</v>
          </cell>
          <cell r="K64" t="str">
            <v>Xoserve</v>
          </cell>
          <cell r="L64" t="str">
            <v>Knowledge Hub &amp; Academy</v>
          </cell>
          <cell r="M64" t="str">
            <v>Increasing capability and career mobility of Xoserve People</v>
          </cell>
          <cell r="R64">
            <v>0</v>
          </cell>
          <cell r="S64">
            <v>0</v>
          </cell>
          <cell r="T64">
            <v>0</v>
          </cell>
          <cell r="V64">
            <v>0</v>
          </cell>
          <cell r="W64">
            <v>0</v>
          </cell>
          <cell r="X64">
            <v>0</v>
          </cell>
          <cell r="Y64">
            <v>0</v>
          </cell>
          <cell r="Z64">
            <v>346000</v>
          </cell>
          <cell r="AA64">
            <v>346000</v>
          </cell>
          <cell r="AB64">
            <v>346000</v>
          </cell>
          <cell r="AC64">
            <v>1038000</v>
          </cell>
          <cell r="AD64">
            <v>346000</v>
          </cell>
          <cell r="AE64">
            <v>346000</v>
          </cell>
          <cell r="AF64">
            <v>346000</v>
          </cell>
          <cell r="AG64">
            <v>1038000</v>
          </cell>
          <cell r="AI64">
            <v>0</v>
          </cell>
          <cell r="AJ64">
            <v>0</v>
          </cell>
          <cell r="AK64">
            <v>0</v>
          </cell>
          <cell r="AL64">
            <v>0</v>
          </cell>
          <cell r="AM64">
            <v>0</v>
          </cell>
          <cell r="AO64">
            <v>346000</v>
          </cell>
          <cell r="AP64">
            <v>346000</v>
          </cell>
          <cell r="AQ64">
            <v>0</v>
          </cell>
          <cell r="AR64">
            <v>0</v>
          </cell>
          <cell r="AS64">
            <v>0</v>
          </cell>
          <cell r="AT64">
            <v>692000</v>
          </cell>
          <cell r="AW64" t="str">
            <v>-</v>
          </cell>
          <cell r="AX64">
            <v>0</v>
          </cell>
          <cell r="AY64">
            <v>0</v>
          </cell>
          <cell r="AZ64">
            <v>0</v>
          </cell>
          <cell r="BB64">
            <v>0</v>
          </cell>
          <cell r="BC64">
            <v>0</v>
          </cell>
          <cell r="BD64">
            <v>0</v>
          </cell>
          <cell r="BF64">
            <v>0</v>
          </cell>
          <cell r="BG64">
            <v>0</v>
          </cell>
          <cell r="BH64">
            <v>0</v>
          </cell>
          <cell r="BJ64">
            <v>0</v>
          </cell>
          <cell r="BK64">
            <v>0</v>
          </cell>
          <cell r="BL64">
            <v>0</v>
          </cell>
          <cell r="BN64">
            <v>0</v>
          </cell>
          <cell r="BO64">
            <v>0</v>
          </cell>
          <cell r="BP64">
            <v>0</v>
          </cell>
          <cell r="BR64">
            <v>0</v>
          </cell>
          <cell r="BS64">
            <v>0</v>
          </cell>
          <cell r="BT64">
            <v>0</v>
          </cell>
          <cell r="BV64">
            <v>0</v>
          </cell>
          <cell r="BW64">
            <v>0</v>
          </cell>
          <cell r="BX64">
            <v>0</v>
          </cell>
          <cell r="BZ64">
            <v>0</v>
          </cell>
          <cell r="CA64">
            <v>0</v>
          </cell>
          <cell r="CB64">
            <v>0</v>
          </cell>
          <cell r="CD64" t="str">
            <v>Funding x 4</v>
          </cell>
          <cell r="CF64" t="str">
            <v>-</v>
          </cell>
          <cell r="CG64" t="str">
            <v>-</v>
          </cell>
          <cell r="CH64" t="str">
            <v>-</v>
          </cell>
          <cell r="CI64">
            <v>0</v>
          </cell>
          <cell r="CK64" t="str">
            <v>-</v>
          </cell>
          <cell r="CL64" t="str">
            <v>-</v>
          </cell>
          <cell r="CM64" t="str">
            <v>-</v>
          </cell>
          <cell r="CN64">
            <v>0</v>
          </cell>
          <cell r="CP64" t="str">
            <v>-</v>
          </cell>
          <cell r="CQ64" t="str">
            <v>-</v>
          </cell>
          <cell r="CR64" t="str">
            <v>-</v>
          </cell>
          <cell r="CS64">
            <v>0</v>
          </cell>
          <cell r="CU64">
            <v>0</v>
          </cell>
          <cell r="CV64">
            <v>0</v>
          </cell>
          <cell r="CX64">
            <v>-346000</v>
          </cell>
          <cell r="CY64">
            <v>-346000</v>
          </cell>
        </row>
        <row r="65">
          <cell r="B65" t="str">
            <v>(N)54</v>
          </cell>
          <cell r="C65" t="str">
            <v>Lee Foster</v>
          </cell>
          <cell r="D65" t="str">
            <v>Lee Foster</v>
          </cell>
          <cell r="E65" t="str">
            <v>n/a</v>
          </cell>
          <cell r="F65" t="str">
            <v>REJECTED</v>
          </cell>
          <cell r="G65" t="str">
            <v>The climate is not right to introduce this in BP20 - consider again in BP21</v>
          </cell>
          <cell r="H65" t="str">
            <v>Agree</v>
          </cell>
          <cell r="I65" t="str">
            <v>Re-shaping our Business</v>
          </cell>
          <cell r="J65" t="str">
            <v>Re-shaping our Business</v>
          </cell>
          <cell r="K65" t="str">
            <v>Xoserve</v>
          </cell>
          <cell r="L65" t="str">
            <v>SAP CoE</v>
          </cell>
          <cell r="M65" t="str">
            <v xml:space="preserve">Building our internal capabilities to manage our own environment and code - ABAP, BASIS. </v>
          </cell>
          <cell r="R65">
            <v>0</v>
          </cell>
          <cell r="S65">
            <v>0</v>
          </cell>
          <cell r="T65">
            <v>0</v>
          </cell>
          <cell r="V65">
            <v>0</v>
          </cell>
          <cell r="W65">
            <v>0</v>
          </cell>
          <cell r="X65">
            <v>0</v>
          </cell>
          <cell r="Y65">
            <v>0</v>
          </cell>
          <cell r="Z65">
            <v>0</v>
          </cell>
          <cell r="AA65">
            <v>0</v>
          </cell>
          <cell r="AB65">
            <v>1000000</v>
          </cell>
          <cell r="AC65">
            <v>1000000</v>
          </cell>
          <cell r="AD65">
            <v>0</v>
          </cell>
          <cell r="AE65">
            <v>0</v>
          </cell>
          <cell r="AF65">
            <v>1000000</v>
          </cell>
          <cell r="AG65">
            <v>1000000</v>
          </cell>
          <cell r="AI65">
            <v>0</v>
          </cell>
          <cell r="AJ65">
            <v>0</v>
          </cell>
          <cell r="AK65">
            <v>0</v>
          </cell>
          <cell r="AL65">
            <v>0</v>
          </cell>
          <cell r="AM65">
            <v>0</v>
          </cell>
          <cell r="AO65">
            <v>0</v>
          </cell>
          <cell r="AP65">
            <v>1000000</v>
          </cell>
          <cell r="AQ65">
            <v>0</v>
          </cell>
          <cell r="AR65">
            <v>0</v>
          </cell>
          <cell r="AS65">
            <v>0</v>
          </cell>
          <cell r="AT65">
            <v>1000000</v>
          </cell>
          <cell r="AW65" t="str">
            <v>-</v>
          </cell>
          <cell r="AX65">
            <v>0</v>
          </cell>
          <cell r="AY65">
            <v>0</v>
          </cell>
          <cell r="AZ65">
            <v>0</v>
          </cell>
          <cell r="BB65">
            <v>0</v>
          </cell>
          <cell r="BC65">
            <v>0</v>
          </cell>
          <cell r="BD65">
            <v>0</v>
          </cell>
          <cell r="BF65">
            <v>0</v>
          </cell>
          <cell r="BG65">
            <v>0</v>
          </cell>
          <cell r="BH65">
            <v>0</v>
          </cell>
          <cell r="BJ65">
            <v>0</v>
          </cell>
          <cell r="BK65">
            <v>0</v>
          </cell>
          <cell r="BL65">
            <v>0</v>
          </cell>
          <cell r="BN65">
            <v>0</v>
          </cell>
          <cell r="BO65">
            <v>0</v>
          </cell>
          <cell r="BP65">
            <v>0</v>
          </cell>
          <cell r="BR65">
            <v>0</v>
          </cell>
          <cell r="BS65">
            <v>0</v>
          </cell>
          <cell r="BT65">
            <v>0</v>
          </cell>
          <cell r="BV65">
            <v>0</v>
          </cell>
          <cell r="BW65">
            <v>0</v>
          </cell>
          <cell r="BX65">
            <v>0</v>
          </cell>
          <cell r="BZ65">
            <v>0</v>
          </cell>
          <cell r="CA65">
            <v>0</v>
          </cell>
          <cell r="CB65">
            <v>0</v>
          </cell>
          <cell r="CD65" t="str">
            <v>Funding x 4</v>
          </cell>
          <cell r="CF65" t="str">
            <v>-</v>
          </cell>
          <cell r="CG65" t="str">
            <v>-</v>
          </cell>
          <cell r="CH65" t="str">
            <v>-</v>
          </cell>
          <cell r="CI65">
            <v>0</v>
          </cell>
          <cell r="CK65" t="str">
            <v>-</v>
          </cell>
          <cell r="CL65" t="str">
            <v>-</v>
          </cell>
          <cell r="CM65" t="str">
            <v>-</v>
          </cell>
          <cell r="CN65">
            <v>0</v>
          </cell>
          <cell r="CP65" t="str">
            <v>-</v>
          </cell>
          <cell r="CQ65" t="str">
            <v>-</v>
          </cell>
          <cell r="CR65" t="str">
            <v>-</v>
          </cell>
          <cell r="CS65">
            <v>0</v>
          </cell>
          <cell r="CU65">
            <v>0</v>
          </cell>
          <cell r="CV65">
            <v>0</v>
          </cell>
          <cell r="CX65">
            <v>0</v>
          </cell>
          <cell r="CY65">
            <v>0</v>
          </cell>
        </row>
        <row r="66">
          <cell r="B66" t="str">
            <v>(N)55</v>
          </cell>
          <cell r="C66" t="str">
            <v>Lee Foster</v>
          </cell>
          <cell r="D66" t="str">
            <v>Lee Foster</v>
          </cell>
          <cell r="E66" t="str">
            <v>n/a</v>
          </cell>
          <cell r="F66" t="str">
            <v>REJECTED</v>
          </cell>
          <cell r="G66" t="str">
            <v>No funds carried over for BP20</v>
          </cell>
          <cell r="H66" t="str">
            <v>Agree</v>
          </cell>
          <cell r="I66" t="str">
            <v xml:space="preserve">Maintaining and improving our services </v>
          </cell>
          <cell r="J66" t="str">
            <v xml:space="preserve">Maintaining and improving our services </v>
          </cell>
          <cell r="K66" t="str">
            <v>Xoserve</v>
          </cell>
          <cell r="L66" t="str">
            <v>Placeholder for renewed licences</v>
          </cell>
          <cell r="R66">
            <v>0</v>
          </cell>
          <cell r="S66">
            <v>0</v>
          </cell>
          <cell r="T66">
            <v>0</v>
          </cell>
          <cell r="V66">
            <v>0</v>
          </cell>
          <cell r="W66">
            <v>0</v>
          </cell>
          <cell r="X66">
            <v>0</v>
          </cell>
          <cell r="Y66">
            <v>0</v>
          </cell>
          <cell r="AA66">
            <v>0</v>
          </cell>
          <cell r="AC66">
            <v>0</v>
          </cell>
          <cell r="AD66">
            <v>0</v>
          </cell>
          <cell r="AE66">
            <v>0</v>
          </cell>
          <cell r="AF66">
            <v>0</v>
          </cell>
          <cell r="AG66">
            <v>0</v>
          </cell>
          <cell r="AI66">
            <v>0</v>
          </cell>
          <cell r="AJ66">
            <v>0</v>
          </cell>
          <cell r="AK66">
            <v>0</v>
          </cell>
          <cell r="AL66">
            <v>0</v>
          </cell>
          <cell r="AM66">
            <v>0</v>
          </cell>
          <cell r="AO66">
            <v>0</v>
          </cell>
          <cell r="AP66">
            <v>0</v>
          </cell>
          <cell r="AQ66">
            <v>0</v>
          </cell>
          <cell r="AR66">
            <v>0</v>
          </cell>
          <cell r="AS66">
            <v>0</v>
          </cell>
          <cell r="AT66">
            <v>0</v>
          </cell>
          <cell r="AW66" t="str">
            <v>-</v>
          </cell>
          <cell r="AX66">
            <v>0</v>
          </cell>
          <cell r="AY66">
            <v>0</v>
          </cell>
          <cell r="AZ66">
            <v>0</v>
          </cell>
          <cell r="BB66">
            <v>0</v>
          </cell>
          <cell r="BC66">
            <v>0</v>
          </cell>
          <cell r="BD66">
            <v>0</v>
          </cell>
          <cell r="BF66">
            <v>0</v>
          </cell>
          <cell r="BG66">
            <v>0</v>
          </cell>
          <cell r="BH66">
            <v>0</v>
          </cell>
          <cell r="BJ66">
            <v>0</v>
          </cell>
          <cell r="BK66">
            <v>0</v>
          </cell>
          <cell r="BL66">
            <v>0</v>
          </cell>
          <cell r="BN66">
            <v>0</v>
          </cell>
          <cell r="BO66">
            <v>0</v>
          </cell>
          <cell r="BP66">
            <v>0</v>
          </cell>
          <cell r="BR66">
            <v>0</v>
          </cell>
          <cell r="BS66">
            <v>0</v>
          </cell>
          <cell r="BT66">
            <v>0</v>
          </cell>
          <cell r="BV66">
            <v>0</v>
          </cell>
          <cell r="BW66">
            <v>0</v>
          </cell>
          <cell r="BX66">
            <v>0</v>
          </cell>
          <cell r="BZ66">
            <v>0</v>
          </cell>
          <cell r="CA66">
            <v>0</v>
          </cell>
          <cell r="CB66">
            <v>0</v>
          </cell>
          <cell r="CD66" t="str">
            <v>Funding x 4</v>
          </cell>
          <cell r="CF66" t="str">
            <v>-</v>
          </cell>
          <cell r="CG66" t="str">
            <v>-</v>
          </cell>
          <cell r="CH66" t="str">
            <v>-</v>
          </cell>
          <cell r="CI66">
            <v>0</v>
          </cell>
          <cell r="CK66" t="str">
            <v>-</v>
          </cell>
          <cell r="CL66" t="str">
            <v>-</v>
          </cell>
          <cell r="CM66" t="str">
            <v>-</v>
          </cell>
          <cell r="CN66">
            <v>0</v>
          </cell>
          <cell r="CP66" t="str">
            <v>-</v>
          </cell>
          <cell r="CQ66" t="str">
            <v>-</v>
          </cell>
          <cell r="CR66" t="str">
            <v>-</v>
          </cell>
          <cell r="CS66">
            <v>0</v>
          </cell>
          <cell r="CU66">
            <v>0</v>
          </cell>
          <cell r="CV66">
            <v>0</v>
          </cell>
          <cell r="CX66">
            <v>0</v>
          </cell>
          <cell r="CY66">
            <v>0</v>
          </cell>
        </row>
        <row r="67">
          <cell r="B67" t="str">
            <v>(N)56</v>
          </cell>
          <cell r="C67" t="str">
            <v>Lee Foster</v>
          </cell>
          <cell r="D67" t="str">
            <v>Lee Foster</v>
          </cell>
          <cell r="E67" t="str">
            <v>n/a</v>
          </cell>
          <cell r="F67" t="str">
            <v>REJECTED</v>
          </cell>
          <cell r="G67" t="str">
            <v>Should be key part of (N)46</v>
          </cell>
          <cell r="H67" t="str">
            <v>Agree</v>
          </cell>
          <cell r="I67" t="str">
            <v xml:space="preserve">Maintaining and improving our services </v>
          </cell>
          <cell r="J67" t="str">
            <v xml:space="preserve">Maintaining and improving our services </v>
          </cell>
          <cell r="K67" t="str">
            <v>Xoserve</v>
          </cell>
          <cell r="L67" t="str">
            <v>Batch Scheduling</v>
          </cell>
          <cell r="M67" t="str">
            <v>Perform required sustaining activities to ensure that solution is in support to the latest available level
Provide a more up to date software solution that removes manual updates being applied</v>
          </cell>
          <cell r="R67">
            <v>0</v>
          </cell>
          <cell r="S67">
            <v>0</v>
          </cell>
          <cell r="T67">
            <v>0</v>
          </cell>
          <cell r="V67">
            <v>0</v>
          </cell>
          <cell r="W67">
            <v>0</v>
          </cell>
          <cell r="X67">
            <v>0</v>
          </cell>
          <cell r="Y67">
            <v>0</v>
          </cell>
          <cell r="Z67">
            <v>0</v>
          </cell>
          <cell r="AA67">
            <v>0</v>
          </cell>
          <cell r="AB67">
            <v>600000</v>
          </cell>
          <cell r="AC67">
            <v>600000</v>
          </cell>
          <cell r="AD67">
            <v>0</v>
          </cell>
          <cell r="AE67">
            <v>0</v>
          </cell>
          <cell r="AF67">
            <v>600000</v>
          </cell>
          <cell r="AG67">
            <v>600000</v>
          </cell>
          <cell r="AI67">
            <v>0</v>
          </cell>
          <cell r="AJ67">
            <v>0</v>
          </cell>
          <cell r="AK67">
            <v>0</v>
          </cell>
          <cell r="AL67">
            <v>0</v>
          </cell>
          <cell r="AM67">
            <v>0</v>
          </cell>
          <cell r="AO67">
            <v>0</v>
          </cell>
          <cell r="AP67">
            <v>600000</v>
          </cell>
          <cell r="AQ67">
            <v>0</v>
          </cell>
          <cell r="AR67">
            <v>0</v>
          </cell>
          <cell r="AS67">
            <v>0</v>
          </cell>
          <cell r="AT67">
            <v>600000</v>
          </cell>
          <cell r="AW67" t="str">
            <v>-</v>
          </cell>
          <cell r="AX67">
            <v>0</v>
          </cell>
          <cell r="AY67">
            <v>0</v>
          </cell>
          <cell r="AZ67">
            <v>0</v>
          </cell>
          <cell r="BB67">
            <v>0</v>
          </cell>
          <cell r="BC67">
            <v>0</v>
          </cell>
          <cell r="BD67">
            <v>0</v>
          </cell>
          <cell r="BF67">
            <v>0</v>
          </cell>
          <cell r="BG67">
            <v>0</v>
          </cell>
          <cell r="BH67">
            <v>0</v>
          </cell>
          <cell r="BJ67">
            <v>0</v>
          </cell>
          <cell r="BK67">
            <v>0</v>
          </cell>
          <cell r="BL67">
            <v>0</v>
          </cell>
          <cell r="BN67">
            <v>0</v>
          </cell>
          <cell r="BO67">
            <v>0</v>
          </cell>
          <cell r="BP67">
            <v>0</v>
          </cell>
          <cell r="BR67">
            <v>0</v>
          </cell>
          <cell r="BS67">
            <v>0</v>
          </cell>
          <cell r="BT67">
            <v>0</v>
          </cell>
          <cell r="BV67">
            <v>0</v>
          </cell>
          <cell r="BW67">
            <v>0</v>
          </cell>
          <cell r="BX67">
            <v>0</v>
          </cell>
          <cell r="BZ67">
            <v>0</v>
          </cell>
          <cell r="CA67">
            <v>0</v>
          </cell>
          <cell r="CB67">
            <v>0</v>
          </cell>
          <cell r="CD67" t="str">
            <v>Funding x 4</v>
          </cell>
          <cell r="CF67" t="str">
            <v>-</v>
          </cell>
          <cell r="CG67" t="str">
            <v>-</v>
          </cell>
          <cell r="CH67" t="str">
            <v>-</v>
          </cell>
          <cell r="CI67">
            <v>0</v>
          </cell>
          <cell r="CK67" t="str">
            <v>-</v>
          </cell>
          <cell r="CL67" t="str">
            <v>-</v>
          </cell>
          <cell r="CM67" t="str">
            <v>-</v>
          </cell>
          <cell r="CN67">
            <v>0</v>
          </cell>
          <cell r="CP67" t="str">
            <v>-</v>
          </cell>
          <cell r="CQ67" t="str">
            <v>-</v>
          </cell>
          <cell r="CR67" t="str">
            <v>-</v>
          </cell>
          <cell r="CS67">
            <v>0</v>
          </cell>
          <cell r="CU67">
            <v>0</v>
          </cell>
          <cell r="CV67">
            <v>0</v>
          </cell>
          <cell r="CX67">
            <v>0</v>
          </cell>
          <cell r="CY67">
            <v>0</v>
          </cell>
        </row>
        <row r="68">
          <cell r="B68" t="str">
            <v>(N)57</v>
          </cell>
          <cell r="C68" t="str">
            <v>Lee Foster</v>
          </cell>
          <cell r="D68" t="str">
            <v>Lee Foster</v>
          </cell>
          <cell r="E68" t="str">
            <v>n/a</v>
          </cell>
          <cell r="F68" t="str">
            <v>REJECTED</v>
          </cell>
          <cell r="G68" t="str">
            <v xml:space="preserve">All contingency to be held centrally </v>
          </cell>
          <cell r="H68" t="str">
            <v>Disagree</v>
          </cell>
          <cell r="I68" t="str">
            <v xml:space="preserve">Maintaining and improving our services </v>
          </cell>
          <cell r="J68" t="str">
            <v xml:space="preserve">Maintaining and improving our services </v>
          </cell>
          <cell r="K68" t="str">
            <v>Xoserve</v>
          </cell>
          <cell r="L68" t="str">
            <v>Technology General</v>
          </cell>
          <cell r="M68" t="str">
            <v>Contingency</v>
          </cell>
          <cell r="R68">
            <v>0</v>
          </cell>
          <cell r="S68">
            <v>0</v>
          </cell>
          <cell r="T68">
            <v>0</v>
          </cell>
          <cell r="V68">
            <v>0</v>
          </cell>
          <cell r="W68">
            <v>0</v>
          </cell>
          <cell r="X68">
            <v>0</v>
          </cell>
          <cell r="Y68">
            <v>0</v>
          </cell>
          <cell r="Z68">
            <v>0</v>
          </cell>
          <cell r="AA68">
            <v>280000</v>
          </cell>
          <cell r="AB68">
            <v>320000</v>
          </cell>
          <cell r="AC68">
            <v>600000</v>
          </cell>
          <cell r="AD68">
            <v>0</v>
          </cell>
          <cell r="AE68">
            <v>280000</v>
          </cell>
          <cell r="AF68">
            <v>320000</v>
          </cell>
          <cell r="AG68">
            <v>600000</v>
          </cell>
          <cell r="AI68">
            <v>0</v>
          </cell>
          <cell r="AJ68">
            <v>0</v>
          </cell>
          <cell r="AK68">
            <v>0</v>
          </cell>
          <cell r="AL68">
            <v>0</v>
          </cell>
          <cell r="AM68">
            <v>0</v>
          </cell>
          <cell r="AO68">
            <v>280000</v>
          </cell>
          <cell r="AP68">
            <v>320000</v>
          </cell>
          <cell r="AQ68">
            <v>0</v>
          </cell>
          <cell r="AR68">
            <v>0</v>
          </cell>
          <cell r="AS68">
            <v>0</v>
          </cell>
          <cell r="AT68">
            <v>600000</v>
          </cell>
          <cell r="AW68" t="str">
            <v>-</v>
          </cell>
          <cell r="AX68">
            <v>0</v>
          </cell>
          <cell r="AY68">
            <v>0</v>
          </cell>
          <cell r="AZ68">
            <v>0</v>
          </cell>
          <cell r="BB68">
            <v>0</v>
          </cell>
          <cell r="BC68">
            <v>0</v>
          </cell>
          <cell r="BD68">
            <v>0</v>
          </cell>
          <cell r="BF68">
            <v>0</v>
          </cell>
          <cell r="BG68">
            <v>0</v>
          </cell>
          <cell r="BH68">
            <v>0</v>
          </cell>
          <cell r="BJ68">
            <v>0</v>
          </cell>
          <cell r="BK68">
            <v>0</v>
          </cell>
          <cell r="BL68">
            <v>0</v>
          </cell>
          <cell r="BN68">
            <v>0</v>
          </cell>
          <cell r="BO68">
            <v>0</v>
          </cell>
          <cell r="BP68">
            <v>0</v>
          </cell>
          <cell r="BR68">
            <v>0</v>
          </cell>
          <cell r="BS68">
            <v>0</v>
          </cell>
          <cell r="BT68">
            <v>0</v>
          </cell>
          <cell r="BV68">
            <v>0</v>
          </cell>
          <cell r="BW68">
            <v>0</v>
          </cell>
          <cell r="BX68">
            <v>0</v>
          </cell>
          <cell r="BZ68">
            <v>0</v>
          </cell>
          <cell r="CA68">
            <v>0</v>
          </cell>
          <cell r="CB68">
            <v>0</v>
          </cell>
          <cell r="CD68" t="str">
            <v>Funding x 4</v>
          </cell>
          <cell r="CF68" t="str">
            <v>-</v>
          </cell>
          <cell r="CG68" t="str">
            <v>-</v>
          </cell>
          <cell r="CH68" t="str">
            <v>-</v>
          </cell>
          <cell r="CI68">
            <v>0</v>
          </cell>
          <cell r="CK68" t="str">
            <v>-</v>
          </cell>
          <cell r="CL68" t="str">
            <v>-</v>
          </cell>
          <cell r="CM68" t="str">
            <v>-</v>
          </cell>
          <cell r="CN68">
            <v>0</v>
          </cell>
          <cell r="CP68" t="str">
            <v>-</v>
          </cell>
          <cell r="CQ68" t="str">
            <v>-</v>
          </cell>
          <cell r="CR68" t="str">
            <v>-</v>
          </cell>
          <cell r="CS68">
            <v>0</v>
          </cell>
          <cell r="CU68">
            <v>0</v>
          </cell>
          <cell r="CV68">
            <v>0</v>
          </cell>
          <cell r="CX68">
            <v>0</v>
          </cell>
          <cell r="CY68">
            <v>-280000</v>
          </cell>
        </row>
        <row r="69">
          <cell r="B69" t="str">
            <v>(N)58</v>
          </cell>
          <cell r="C69" t="str">
            <v>Lee Foster</v>
          </cell>
          <cell r="D69" t="str">
            <v>Clive Nicholas</v>
          </cell>
          <cell r="E69" t="str">
            <v>n/a</v>
          </cell>
          <cell r="F69" t="str">
            <v>REJECTED</v>
          </cell>
          <cell r="G69" t="str">
            <v>Not big enough to call out as its own budget item, should be covered (N)51</v>
          </cell>
          <cell r="H69" t="str">
            <v>Agree</v>
          </cell>
          <cell r="I69" t="str">
            <v>Re-shaping our Business</v>
          </cell>
          <cell r="J69" t="str">
            <v>Re-shaping our Business</v>
          </cell>
          <cell r="K69" t="str">
            <v>Xoserve</v>
          </cell>
          <cell r="L69" t="str">
            <v>Supplier Strategy - Multi-Vendor Enablement</v>
          </cell>
          <cell r="M69" t="str">
            <v>Establishing an environment where any competent supplier can be engaged and deliver through improvements in management of technical documentation.</v>
          </cell>
          <cell r="R69">
            <v>0</v>
          </cell>
          <cell r="S69">
            <v>0</v>
          </cell>
          <cell r="T69">
            <v>0</v>
          </cell>
          <cell r="V69">
            <v>0</v>
          </cell>
          <cell r="W69">
            <v>0</v>
          </cell>
          <cell r="X69">
            <v>0</v>
          </cell>
          <cell r="Y69">
            <v>0</v>
          </cell>
          <cell r="Z69">
            <v>50000</v>
          </cell>
          <cell r="AA69">
            <v>0</v>
          </cell>
          <cell r="AB69">
            <v>100000</v>
          </cell>
          <cell r="AC69">
            <v>150000</v>
          </cell>
          <cell r="AD69">
            <v>50000</v>
          </cell>
          <cell r="AE69">
            <v>0</v>
          </cell>
          <cell r="AF69">
            <v>100000</v>
          </cell>
          <cell r="AG69">
            <v>150000</v>
          </cell>
          <cell r="AI69">
            <v>0</v>
          </cell>
          <cell r="AJ69">
            <v>0</v>
          </cell>
          <cell r="AK69">
            <v>0</v>
          </cell>
          <cell r="AL69">
            <v>0</v>
          </cell>
          <cell r="AM69">
            <v>0</v>
          </cell>
          <cell r="AO69">
            <v>0</v>
          </cell>
          <cell r="AP69">
            <v>100000</v>
          </cell>
          <cell r="AQ69">
            <v>0</v>
          </cell>
          <cell r="AR69">
            <v>0</v>
          </cell>
          <cell r="AS69">
            <v>0</v>
          </cell>
          <cell r="AT69">
            <v>100000</v>
          </cell>
          <cell r="AW69" t="str">
            <v>-</v>
          </cell>
          <cell r="AX69">
            <v>0</v>
          </cell>
          <cell r="AY69">
            <v>0</v>
          </cell>
          <cell r="AZ69">
            <v>0</v>
          </cell>
          <cell r="BB69">
            <v>0</v>
          </cell>
          <cell r="BC69">
            <v>0</v>
          </cell>
          <cell r="BD69">
            <v>0</v>
          </cell>
          <cell r="BF69">
            <v>0</v>
          </cell>
          <cell r="BG69">
            <v>0</v>
          </cell>
          <cell r="BH69">
            <v>0</v>
          </cell>
          <cell r="BJ69">
            <v>0</v>
          </cell>
          <cell r="BK69">
            <v>0</v>
          </cell>
          <cell r="BL69">
            <v>0</v>
          </cell>
          <cell r="BN69">
            <v>0</v>
          </cell>
          <cell r="BO69">
            <v>0</v>
          </cell>
          <cell r="BP69">
            <v>0</v>
          </cell>
          <cell r="BR69">
            <v>0</v>
          </cell>
          <cell r="BS69">
            <v>0</v>
          </cell>
          <cell r="BT69">
            <v>0</v>
          </cell>
          <cell r="BV69">
            <v>0</v>
          </cell>
          <cell r="BW69">
            <v>0</v>
          </cell>
          <cell r="BX69">
            <v>0</v>
          </cell>
          <cell r="BZ69">
            <v>0</v>
          </cell>
          <cell r="CA69">
            <v>0</v>
          </cell>
          <cell r="CB69">
            <v>0</v>
          </cell>
          <cell r="CD69" t="str">
            <v>Funding x 4</v>
          </cell>
          <cell r="CF69" t="str">
            <v>-</v>
          </cell>
          <cell r="CG69" t="str">
            <v>-</v>
          </cell>
          <cell r="CH69" t="str">
            <v>-</v>
          </cell>
          <cell r="CI69">
            <v>0</v>
          </cell>
          <cell r="CK69" t="str">
            <v>-</v>
          </cell>
          <cell r="CL69" t="str">
            <v>-</v>
          </cell>
          <cell r="CM69" t="str">
            <v>-</v>
          </cell>
          <cell r="CN69">
            <v>0</v>
          </cell>
          <cell r="CP69" t="str">
            <v>-</v>
          </cell>
          <cell r="CQ69" t="str">
            <v>-</v>
          </cell>
          <cell r="CR69" t="str">
            <v>-</v>
          </cell>
          <cell r="CS69">
            <v>0</v>
          </cell>
          <cell r="CU69">
            <v>0</v>
          </cell>
          <cell r="CV69">
            <v>0</v>
          </cell>
          <cell r="CX69">
            <v>-50000</v>
          </cell>
          <cell r="CY69">
            <v>0</v>
          </cell>
        </row>
        <row r="70">
          <cell r="B70" t="str">
            <v>(N)59</v>
          </cell>
          <cell r="C70" t="str">
            <v>Lee Foster</v>
          </cell>
          <cell r="D70" t="str">
            <v>Lee Foster</v>
          </cell>
          <cell r="E70" t="str">
            <v>n/a</v>
          </cell>
          <cell r="F70" t="str">
            <v>REJECTED</v>
          </cell>
          <cell r="G70" t="str">
            <v>Consolidated expenditure down to one single line item 42</v>
          </cell>
          <cell r="H70" t="str">
            <v>Agree</v>
          </cell>
          <cell r="I70" t="str">
            <v>Protecting Against Cyber-crime</v>
          </cell>
          <cell r="J70" t="str">
            <v>Protecting Against Cyber-crime</v>
          </cell>
          <cell r="K70" t="str">
            <v>Customer</v>
          </cell>
          <cell r="L70" t="str">
            <v>Enduring Managed Security Service</v>
          </cell>
          <cell r="M70" t="str">
            <v xml:space="preserve">To procure a fully managed security service for Xoserve in order to enhance and mature the Information Security controls &amp; procedures across the business, keeping alignment to the overarching outsourcing strategy employed by Xoserve. </v>
          </cell>
          <cell r="R70">
            <v>0</v>
          </cell>
          <cell r="S70">
            <v>0</v>
          </cell>
          <cell r="T70">
            <v>0</v>
          </cell>
          <cell r="V70">
            <v>0</v>
          </cell>
          <cell r="W70">
            <v>0</v>
          </cell>
          <cell r="X70">
            <v>0</v>
          </cell>
          <cell r="Y70">
            <v>0</v>
          </cell>
          <cell r="Z70">
            <v>3500000</v>
          </cell>
          <cell r="AA70">
            <v>3250000</v>
          </cell>
          <cell r="AB70">
            <v>2750000</v>
          </cell>
          <cell r="AC70">
            <v>9500000</v>
          </cell>
          <cell r="AD70">
            <v>3500000</v>
          </cell>
          <cell r="AE70">
            <v>3250000</v>
          </cell>
          <cell r="AF70">
            <v>2750000</v>
          </cell>
          <cell r="AG70">
            <v>9500000</v>
          </cell>
          <cell r="AI70">
            <v>0</v>
          </cell>
          <cell r="AJ70">
            <v>0</v>
          </cell>
          <cell r="AK70">
            <v>0</v>
          </cell>
          <cell r="AL70">
            <v>0</v>
          </cell>
          <cell r="AM70">
            <v>0</v>
          </cell>
          <cell r="AO70">
            <v>3250000</v>
          </cell>
          <cell r="AP70">
            <v>2750000</v>
          </cell>
          <cell r="AQ70">
            <v>0</v>
          </cell>
          <cell r="AR70">
            <v>0</v>
          </cell>
          <cell r="AS70">
            <v>0</v>
          </cell>
          <cell r="AT70">
            <v>6000000</v>
          </cell>
          <cell r="AW70" t="str">
            <v>-</v>
          </cell>
          <cell r="AX70">
            <v>0</v>
          </cell>
          <cell r="AY70">
            <v>0</v>
          </cell>
          <cell r="AZ70">
            <v>0</v>
          </cell>
          <cell r="BB70">
            <v>0</v>
          </cell>
          <cell r="BC70">
            <v>0</v>
          </cell>
          <cell r="BD70">
            <v>0</v>
          </cell>
          <cell r="BF70">
            <v>0</v>
          </cell>
          <cell r="BG70">
            <v>0</v>
          </cell>
          <cell r="BH70">
            <v>0</v>
          </cell>
          <cell r="BJ70">
            <v>0</v>
          </cell>
          <cell r="BK70">
            <v>0</v>
          </cell>
          <cell r="BL70">
            <v>0</v>
          </cell>
          <cell r="BN70">
            <v>0</v>
          </cell>
          <cell r="BO70">
            <v>0</v>
          </cell>
          <cell r="BP70">
            <v>0</v>
          </cell>
          <cell r="BR70">
            <v>0</v>
          </cell>
          <cell r="BS70">
            <v>0</v>
          </cell>
          <cell r="BT70">
            <v>0</v>
          </cell>
          <cell r="BV70">
            <v>0</v>
          </cell>
          <cell r="BW70">
            <v>0</v>
          </cell>
          <cell r="BX70">
            <v>0</v>
          </cell>
          <cell r="BZ70">
            <v>0</v>
          </cell>
          <cell r="CA70">
            <v>0</v>
          </cell>
          <cell r="CB70">
            <v>0</v>
          </cell>
          <cell r="CD70" t="str">
            <v>Funding x 4</v>
          </cell>
          <cell r="CF70" t="str">
            <v>-</v>
          </cell>
          <cell r="CG70" t="str">
            <v>-</v>
          </cell>
          <cell r="CH70" t="str">
            <v>-</v>
          </cell>
          <cell r="CI70">
            <v>0</v>
          </cell>
          <cell r="CK70" t="str">
            <v>-</v>
          </cell>
          <cell r="CL70" t="str">
            <v>-</v>
          </cell>
          <cell r="CM70" t="str">
            <v>-</v>
          </cell>
          <cell r="CN70">
            <v>0</v>
          </cell>
          <cell r="CP70" t="str">
            <v>-</v>
          </cell>
          <cell r="CQ70" t="str">
            <v>-</v>
          </cell>
          <cell r="CR70" t="str">
            <v>-</v>
          </cell>
          <cell r="CS70">
            <v>0</v>
          </cell>
          <cell r="CU70">
            <v>0</v>
          </cell>
          <cell r="CV70">
            <v>0</v>
          </cell>
          <cell r="CX70">
            <v>-3500000</v>
          </cell>
          <cell r="CY70">
            <v>-3250000</v>
          </cell>
        </row>
        <row r="71">
          <cell r="B71" t="str">
            <v>(N)60</v>
          </cell>
          <cell r="C71" t="str">
            <v>Lee Foster</v>
          </cell>
          <cell r="D71" t="str">
            <v>Lee Foster</v>
          </cell>
          <cell r="E71" t="str">
            <v>n/a</v>
          </cell>
          <cell r="F71" t="str">
            <v>REJECTED</v>
          </cell>
          <cell r="G71" t="str">
            <v>Consolidated expenditure down to one single line item 42</v>
          </cell>
          <cell r="H71" t="str">
            <v>Agree</v>
          </cell>
          <cell r="I71" t="str">
            <v>Protecting Against Cyber-crime</v>
          </cell>
          <cell r="J71" t="str">
            <v>Protecting Against Cyber-crime</v>
          </cell>
          <cell r="K71" t="str">
            <v>Customer</v>
          </cell>
          <cell r="L71" t="str">
            <v>Remediation &amp; Vulnerability</v>
          </cell>
          <cell r="M71" t="str">
            <v>Remediation activity required to initiate corrective actions against Vulnerabilities and controls across the estate highlighted by VA Scans and assessments with our suppliers</v>
          </cell>
          <cell r="R71">
            <v>0</v>
          </cell>
          <cell r="S71">
            <v>0</v>
          </cell>
          <cell r="T71">
            <v>0</v>
          </cell>
          <cell r="V71">
            <v>0</v>
          </cell>
          <cell r="W71">
            <v>0</v>
          </cell>
          <cell r="X71">
            <v>0</v>
          </cell>
          <cell r="Y71">
            <v>0</v>
          </cell>
          <cell r="Z71">
            <v>1650000</v>
          </cell>
          <cell r="AA71">
            <v>0</v>
          </cell>
          <cell r="AB71">
            <v>0</v>
          </cell>
          <cell r="AC71">
            <v>1650000</v>
          </cell>
          <cell r="AD71">
            <v>1650000</v>
          </cell>
          <cell r="AE71">
            <v>0</v>
          </cell>
          <cell r="AF71">
            <v>0</v>
          </cell>
          <cell r="AG71">
            <v>1650000</v>
          </cell>
          <cell r="AI71">
            <v>0</v>
          </cell>
          <cell r="AJ71">
            <v>0</v>
          </cell>
          <cell r="AK71">
            <v>0</v>
          </cell>
          <cell r="AL71">
            <v>0</v>
          </cell>
          <cell r="AM71">
            <v>0</v>
          </cell>
          <cell r="AO71">
            <v>0</v>
          </cell>
          <cell r="AP71">
            <v>0</v>
          </cell>
          <cell r="AQ71">
            <v>0</v>
          </cell>
          <cell r="AR71">
            <v>0</v>
          </cell>
          <cell r="AS71">
            <v>0</v>
          </cell>
          <cell r="AT71">
            <v>0</v>
          </cell>
          <cell r="AW71" t="str">
            <v>-</v>
          </cell>
          <cell r="AX71">
            <v>0</v>
          </cell>
          <cell r="AY71">
            <v>0</v>
          </cell>
          <cell r="AZ71">
            <v>0</v>
          </cell>
          <cell r="BB71">
            <v>0</v>
          </cell>
          <cell r="BC71">
            <v>0</v>
          </cell>
          <cell r="BD71">
            <v>0</v>
          </cell>
          <cell r="BF71">
            <v>0</v>
          </cell>
          <cell r="BG71">
            <v>0</v>
          </cell>
          <cell r="BH71">
            <v>0</v>
          </cell>
          <cell r="BJ71">
            <v>0</v>
          </cell>
          <cell r="BK71">
            <v>0</v>
          </cell>
          <cell r="BL71">
            <v>0</v>
          </cell>
          <cell r="BN71">
            <v>0</v>
          </cell>
          <cell r="BO71">
            <v>0</v>
          </cell>
          <cell r="BP71">
            <v>0</v>
          </cell>
          <cell r="BR71">
            <v>0</v>
          </cell>
          <cell r="BS71">
            <v>0</v>
          </cell>
          <cell r="BT71">
            <v>0</v>
          </cell>
          <cell r="BV71">
            <v>0</v>
          </cell>
          <cell r="BW71">
            <v>0</v>
          </cell>
          <cell r="BX71">
            <v>0</v>
          </cell>
          <cell r="BZ71">
            <v>0</v>
          </cell>
          <cell r="CA71">
            <v>0</v>
          </cell>
          <cell r="CB71">
            <v>0</v>
          </cell>
          <cell r="CD71" t="str">
            <v>Funding x 4</v>
          </cell>
          <cell r="CF71" t="str">
            <v>-</v>
          </cell>
          <cell r="CG71" t="str">
            <v>-</v>
          </cell>
          <cell r="CH71" t="str">
            <v>-</v>
          </cell>
          <cell r="CI71">
            <v>0</v>
          </cell>
          <cell r="CK71" t="str">
            <v>-</v>
          </cell>
          <cell r="CL71" t="str">
            <v>-</v>
          </cell>
          <cell r="CM71" t="str">
            <v>-</v>
          </cell>
          <cell r="CN71">
            <v>0</v>
          </cell>
          <cell r="CP71" t="str">
            <v>-</v>
          </cell>
          <cell r="CQ71" t="str">
            <v>-</v>
          </cell>
          <cell r="CR71" t="str">
            <v>-</v>
          </cell>
          <cell r="CS71">
            <v>0</v>
          </cell>
          <cell r="CU71">
            <v>0</v>
          </cell>
          <cell r="CV71">
            <v>0</v>
          </cell>
          <cell r="CX71">
            <v>-1650000</v>
          </cell>
          <cell r="CY71">
            <v>0</v>
          </cell>
        </row>
        <row r="72">
          <cell r="B72" t="str">
            <v>(N)61</v>
          </cell>
          <cell r="C72" t="str">
            <v>Lee Foster</v>
          </cell>
          <cell r="D72" t="str">
            <v>Lee Foster</v>
          </cell>
          <cell r="E72" t="str">
            <v>n/a</v>
          </cell>
          <cell r="F72" t="str">
            <v>REJECTED</v>
          </cell>
          <cell r="G72" t="str">
            <v>Consolidated expenditure down to one single line item 42</v>
          </cell>
          <cell r="H72" t="str">
            <v>Agree</v>
          </cell>
          <cell r="I72" t="str">
            <v>Protecting Against Cyber-crime</v>
          </cell>
          <cell r="J72" t="str">
            <v>Protecting Against Cyber-crime</v>
          </cell>
          <cell r="K72" t="str">
            <v>Customer</v>
          </cell>
          <cell r="L72" t="str">
            <v>Technical Security Process Internal Capability</v>
          </cell>
          <cell r="M72" t="str">
            <v xml:space="preserve">Delivery of Technical Security related Process Automation tools to improve the services provided by Information Security across the business </v>
          </cell>
          <cell r="R72">
            <v>0</v>
          </cell>
          <cell r="S72">
            <v>0</v>
          </cell>
          <cell r="T72">
            <v>0</v>
          </cell>
          <cell r="V72">
            <v>0</v>
          </cell>
          <cell r="W72">
            <v>0</v>
          </cell>
          <cell r="X72">
            <v>0</v>
          </cell>
          <cell r="Y72">
            <v>0</v>
          </cell>
          <cell r="Z72">
            <v>250000</v>
          </cell>
          <cell r="AA72">
            <v>500000</v>
          </cell>
          <cell r="AB72">
            <v>750000</v>
          </cell>
          <cell r="AC72">
            <v>1500000</v>
          </cell>
          <cell r="AD72">
            <v>250000</v>
          </cell>
          <cell r="AE72">
            <v>500000</v>
          </cell>
          <cell r="AF72">
            <v>750000</v>
          </cell>
          <cell r="AG72">
            <v>1500000</v>
          </cell>
          <cell r="AI72">
            <v>0</v>
          </cell>
          <cell r="AJ72">
            <v>0</v>
          </cell>
          <cell r="AK72">
            <v>0</v>
          </cell>
          <cell r="AL72">
            <v>0</v>
          </cell>
          <cell r="AM72">
            <v>0</v>
          </cell>
          <cell r="AO72">
            <v>500000</v>
          </cell>
          <cell r="AP72">
            <v>750000</v>
          </cell>
          <cell r="AQ72">
            <v>0</v>
          </cell>
          <cell r="AR72">
            <v>0</v>
          </cell>
          <cell r="AS72">
            <v>0</v>
          </cell>
          <cell r="AT72">
            <v>1250000</v>
          </cell>
          <cell r="AW72" t="str">
            <v>-</v>
          </cell>
          <cell r="AX72">
            <v>0</v>
          </cell>
          <cell r="AY72">
            <v>0</v>
          </cell>
          <cell r="AZ72">
            <v>0</v>
          </cell>
          <cell r="BB72">
            <v>0</v>
          </cell>
          <cell r="BC72">
            <v>0</v>
          </cell>
          <cell r="BD72">
            <v>0</v>
          </cell>
          <cell r="BF72">
            <v>0</v>
          </cell>
          <cell r="BG72">
            <v>0</v>
          </cell>
          <cell r="BH72">
            <v>0</v>
          </cell>
          <cell r="BJ72">
            <v>0</v>
          </cell>
          <cell r="BK72">
            <v>0</v>
          </cell>
          <cell r="BL72">
            <v>0</v>
          </cell>
          <cell r="BN72">
            <v>0</v>
          </cell>
          <cell r="BO72">
            <v>0</v>
          </cell>
          <cell r="BP72">
            <v>0</v>
          </cell>
          <cell r="BR72">
            <v>0</v>
          </cell>
          <cell r="BS72">
            <v>0</v>
          </cell>
          <cell r="BT72">
            <v>0</v>
          </cell>
          <cell r="BV72">
            <v>0</v>
          </cell>
          <cell r="BW72">
            <v>0</v>
          </cell>
          <cell r="BX72">
            <v>0</v>
          </cell>
          <cell r="BZ72">
            <v>0</v>
          </cell>
          <cell r="CA72">
            <v>0</v>
          </cell>
          <cell r="CB72">
            <v>0</v>
          </cell>
          <cell r="CD72" t="str">
            <v>Funding x 4</v>
          </cell>
          <cell r="CF72" t="str">
            <v>-</v>
          </cell>
          <cell r="CG72" t="str">
            <v>-</v>
          </cell>
          <cell r="CH72" t="str">
            <v>-</v>
          </cell>
          <cell r="CI72">
            <v>0</v>
          </cell>
          <cell r="CK72" t="str">
            <v>-</v>
          </cell>
          <cell r="CL72" t="str">
            <v>-</v>
          </cell>
          <cell r="CM72" t="str">
            <v>-</v>
          </cell>
          <cell r="CN72">
            <v>0</v>
          </cell>
          <cell r="CP72" t="str">
            <v>-</v>
          </cell>
          <cell r="CQ72" t="str">
            <v>-</v>
          </cell>
          <cell r="CR72" t="str">
            <v>-</v>
          </cell>
          <cell r="CS72">
            <v>0</v>
          </cell>
          <cell r="CU72">
            <v>0</v>
          </cell>
          <cell r="CV72">
            <v>0</v>
          </cell>
          <cell r="CX72">
            <v>-250000</v>
          </cell>
          <cell r="CY72">
            <v>-500000</v>
          </cell>
        </row>
        <row r="73">
          <cell r="B73" t="str">
            <v>(N)62</v>
          </cell>
          <cell r="C73" t="str">
            <v>Ranjit Patel</v>
          </cell>
          <cell r="D73" t="str">
            <v>Ranjit Patel</v>
          </cell>
          <cell r="E73" t="str">
            <v>RECOMMENDED</v>
          </cell>
          <cell r="F73" t="str">
            <v>ACCEPTED</v>
          </cell>
          <cell r="H73" t="str">
            <v>Agree</v>
          </cell>
          <cell r="I73" t="str">
            <v>Customer Centricity</v>
          </cell>
          <cell r="J73" t="str">
            <v>Customer Centricity</v>
          </cell>
          <cell r="K73" t="str">
            <v>Xoserve</v>
          </cell>
          <cell r="L73" t="str">
            <v>Improvements in customer communications</v>
          </cell>
          <cell r="M73" t="str">
            <v>Increasing customer understanding of our capabilities and products and creation of high quality customer communications</v>
          </cell>
          <cell r="N73">
            <v>7.1999999999999995E-2</v>
          </cell>
          <cell r="O73">
            <v>0.46700000000000003</v>
          </cell>
          <cell r="P73">
            <v>0.01</v>
          </cell>
          <cell r="Q73">
            <v>0.45100000000000001</v>
          </cell>
          <cell r="R73">
            <v>0</v>
          </cell>
          <cell r="S73">
            <v>0</v>
          </cell>
          <cell r="T73">
            <v>0</v>
          </cell>
          <cell r="V73">
            <v>0</v>
          </cell>
          <cell r="W73">
            <v>0</v>
          </cell>
          <cell r="X73">
            <v>0</v>
          </cell>
          <cell r="Y73">
            <v>0</v>
          </cell>
          <cell r="Z73">
            <v>200000</v>
          </cell>
          <cell r="AA73">
            <v>150000</v>
          </cell>
          <cell r="AB73">
            <v>100000</v>
          </cell>
          <cell r="AC73">
            <v>450000</v>
          </cell>
          <cell r="AD73">
            <v>200000</v>
          </cell>
          <cell r="AE73">
            <v>150000</v>
          </cell>
          <cell r="AF73">
            <v>100000</v>
          </cell>
          <cell r="AG73">
            <v>450000</v>
          </cell>
          <cell r="AI73">
            <v>0</v>
          </cell>
          <cell r="AJ73">
            <v>0</v>
          </cell>
          <cell r="AK73">
            <v>0</v>
          </cell>
          <cell r="AL73">
            <v>0</v>
          </cell>
          <cell r="AM73">
            <v>0</v>
          </cell>
          <cell r="AN73">
            <v>0</v>
          </cell>
          <cell r="AO73">
            <v>200000</v>
          </cell>
          <cell r="AP73">
            <v>150000</v>
          </cell>
          <cell r="AQ73">
            <v>150000</v>
          </cell>
          <cell r="AR73">
            <v>150000</v>
          </cell>
          <cell r="AS73">
            <v>150000</v>
          </cell>
          <cell r="AT73">
            <v>800000</v>
          </cell>
          <cell r="AV73">
            <v>0</v>
          </cell>
          <cell r="AW73" t="str">
            <v>-</v>
          </cell>
          <cell r="AX73">
            <v>0</v>
          </cell>
          <cell r="AY73">
            <v>0</v>
          </cell>
          <cell r="AZ73">
            <v>0</v>
          </cell>
          <cell r="BB73">
            <v>0</v>
          </cell>
          <cell r="BC73">
            <v>0</v>
          </cell>
          <cell r="BD73">
            <v>0</v>
          </cell>
          <cell r="BF73">
            <v>0</v>
          </cell>
          <cell r="BG73">
            <v>0</v>
          </cell>
          <cell r="BH73">
            <v>0</v>
          </cell>
          <cell r="BJ73">
            <v>0</v>
          </cell>
          <cell r="BK73">
            <v>0</v>
          </cell>
          <cell r="BL73">
            <v>0</v>
          </cell>
          <cell r="BN73">
            <v>14399.999999999998</v>
          </cell>
          <cell r="BO73">
            <v>10800</v>
          </cell>
          <cell r="BP73">
            <v>7199.9999999999991</v>
          </cell>
          <cell r="BR73">
            <v>93400</v>
          </cell>
          <cell r="BS73">
            <v>70050</v>
          </cell>
          <cell r="BT73">
            <v>46700</v>
          </cell>
          <cell r="BV73">
            <v>2000</v>
          </cell>
          <cell r="BW73">
            <v>1500</v>
          </cell>
          <cell r="BX73">
            <v>1000</v>
          </cell>
          <cell r="BZ73">
            <v>90200</v>
          </cell>
          <cell r="CA73">
            <v>67650</v>
          </cell>
          <cell r="CB73">
            <v>45100</v>
          </cell>
          <cell r="CD73" t="str">
            <v>Funding x 4</v>
          </cell>
          <cell r="CF73" t="str">
            <v>New</v>
          </cell>
          <cell r="CG73" t="str">
            <v>Yes</v>
          </cell>
          <cell r="CH73" t="str">
            <v>-</v>
          </cell>
          <cell r="CI73">
            <v>20000</v>
          </cell>
          <cell r="CK73" t="str">
            <v>New</v>
          </cell>
          <cell r="CL73" t="str">
            <v>Yes</v>
          </cell>
          <cell r="CM73" t="str">
            <v>-</v>
          </cell>
          <cell r="CN73">
            <v>15000</v>
          </cell>
          <cell r="CP73" t="str">
            <v>New</v>
          </cell>
          <cell r="CQ73" t="str">
            <v>Yes</v>
          </cell>
          <cell r="CR73" t="str">
            <v>-</v>
          </cell>
          <cell r="CS73">
            <v>10000</v>
          </cell>
          <cell r="CU73">
            <v>0</v>
          </cell>
          <cell r="CV73">
            <v>0</v>
          </cell>
          <cell r="CX73">
            <v>-200000</v>
          </cell>
          <cell r="CY73">
            <v>-150000</v>
          </cell>
        </row>
        <row r="74">
          <cell r="B74" t="str">
            <v>(N)63</v>
          </cell>
          <cell r="C74" t="str">
            <v>Ranjit Patel</v>
          </cell>
          <cell r="D74" t="str">
            <v>Andrew Szabo</v>
          </cell>
          <cell r="E74" t="str">
            <v>RECOMMENDED</v>
          </cell>
          <cell r="F74" t="str">
            <v>ACCEPTED</v>
          </cell>
          <cell r="H74" t="str">
            <v>Agree</v>
          </cell>
          <cell r="I74" t="str">
            <v xml:space="preserve">Maintaining and improving our services </v>
          </cell>
          <cell r="J74" t="str">
            <v>General Annual Customer Change</v>
          </cell>
          <cell r="K74" t="str">
            <v>Xoserve</v>
          </cell>
          <cell r="L74" t="str">
            <v>Industry Performance Insights</v>
          </cell>
          <cell r="M74" t="str">
            <v>Proactive management of data quality and performance (including PAC requirements)</v>
          </cell>
          <cell r="N74">
            <v>0</v>
          </cell>
          <cell r="O74">
            <v>0</v>
          </cell>
          <cell r="P74">
            <v>0</v>
          </cell>
          <cell r="Q74">
            <v>1</v>
          </cell>
          <cell r="R74">
            <v>0</v>
          </cell>
          <cell r="S74">
            <v>0</v>
          </cell>
          <cell r="T74">
            <v>0</v>
          </cell>
          <cell r="V74">
            <v>0</v>
          </cell>
          <cell r="W74">
            <v>0</v>
          </cell>
          <cell r="X74">
            <v>0</v>
          </cell>
          <cell r="Y74">
            <v>0</v>
          </cell>
          <cell r="Z74">
            <v>200000</v>
          </cell>
          <cell r="AA74">
            <v>200000</v>
          </cell>
          <cell r="AB74">
            <v>200000</v>
          </cell>
          <cell r="AC74">
            <v>600000</v>
          </cell>
          <cell r="AD74">
            <v>200000</v>
          </cell>
          <cell r="AE74">
            <v>200000</v>
          </cell>
          <cell r="AF74">
            <v>200000</v>
          </cell>
          <cell r="AG74">
            <v>600000</v>
          </cell>
          <cell r="AI74">
            <v>0</v>
          </cell>
          <cell r="AJ74">
            <v>0</v>
          </cell>
          <cell r="AK74">
            <v>0</v>
          </cell>
          <cell r="AL74">
            <v>0</v>
          </cell>
          <cell r="AM74">
            <v>0</v>
          </cell>
          <cell r="AN74">
            <v>0</v>
          </cell>
          <cell r="AO74">
            <v>200000</v>
          </cell>
          <cell r="AP74">
            <v>200000</v>
          </cell>
          <cell r="AQ74">
            <v>200000</v>
          </cell>
          <cell r="AR74">
            <v>200000</v>
          </cell>
          <cell r="AS74">
            <v>200000</v>
          </cell>
          <cell r="AT74">
            <v>1000000</v>
          </cell>
          <cell r="AV74">
            <v>0</v>
          </cell>
          <cell r="AW74" t="str">
            <v>-</v>
          </cell>
          <cell r="AX74">
            <v>0</v>
          </cell>
          <cell r="AY74">
            <v>0</v>
          </cell>
          <cell r="AZ74">
            <v>0</v>
          </cell>
          <cell r="BB74">
            <v>0</v>
          </cell>
          <cell r="BC74">
            <v>0</v>
          </cell>
          <cell r="BD74">
            <v>0</v>
          </cell>
          <cell r="BF74">
            <v>0</v>
          </cell>
          <cell r="BG74">
            <v>0</v>
          </cell>
          <cell r="BH74">
            <v>0</v>
          </cell>
          <cell r="BJ74">
            <v>0</v>
          </cell>
          <cell r="BK74">
            <v>0</v>
          </cell>
          <cell r="BL74">
            <v>0</v>
          </cell>
          <cell r="BN74">
            <v>0</v>
          </cell>
          <cell r="BO74">
            <v>0</v>
          </cell>
          <cell r="BP74">
            <v>0</v>
          </cell>
          <cell r="BR74">
            <v>0</v>
          </cell>
          <cell r="BS74">
            <v>0</v>
          </cell>
          <cell r="BT74">
            <v>0</v>
          </cell>
          <cell r="BV74">
            <v>0</v>
          </cell>
          <cell r="BW74">
            <v>0</v>
          </cell>
          <cell r="BX74">
            <v>0</v>
          </cell>
          <cell r="BZ74">
            <v>200000</v>
          </cell>
          <cell r="CA74">
            <v>200000</v>
          </cell>
          <cell r="CB74">
            <v>200000</v>
          </cell>
          <cell r="CD74" t="str">
            <v>Funding x 1</v>
          </cell>
          <cell r="CF74" t="str">
            <v>New</v>
          </cell>
          <cell r="CG74" t="str">
            <v>Yes</v>
          </cell>
          <cell r="CH74" t="str">
            <v>-</v>
          </cell>
          <cell r="CI74">
            <v>10000</v>
          </cell>
          <cell r="CK74" t="str">
            <v>New</v>
          </cell>
          <cell r="CL74" t="str">
            <v>Yes</v>
          </cell>
          <cell r="CM74" t="str">
            <v>-</v>
          </cell>
          <cell r="CN74">
            <v>10000</v>
          </cell>
          <cell r="CP74" t="str">
            <v>New</v>
          </cell>
          <cell r="CQ74" t="str">
            <v>Yes</v>
          </cell>
          <cell r="CR74" t="str">
            <v>-</v>
          </cell>
          <cell r="CS74">
            <v>10000</v>
          </cell>
          <cell r="CU74">
            <v>0</v>
          </cell>
          <cell r="CV74">
            <v>0</v>
          </cell>
          <cell r="CX74">
            <v>-200000</v>
          </cell>
          <cell r="CY74">
            <v>-200000</v>
          </cell>
        </row>
        <row r="75">
          <cell r="B75" t="str">
            <v>(N)64</v>
          </cell>
          <cell r="C75" t="str">
            <v>Ranjit Patel</v>
          </cell>
          <cell r="D75" t="str">
            <v>Ranjit Patel</v>
          </cell>
          <cell r="E75" t="str">
            <v>RECOMMENDED</v>
          </cell>
          <cell r="F75" t="str">
            <v>REJECTED</v>
          </cell>
          <cell r="H75" t="str">
            <v>Agree</v>
          </cell>
          <cell r="I75" t="str">
            <v>Market driven strategic change</v>
          </cell>
          <cell r="J75" t="str">
            <v>Market driven strategic change</v>
          </cell>
          <cell r="K75" t="str">
            <v>Xoserve</v>
          </cell>
          <cell r="L75" t="str">
            <v>Research and development/ innovation budget</v>
          </cell>
          <cell r="M75" t="str">
            <v>To allow Xoserve to identify market opportunities and to prototype solutions across a range of services and products</v>
          </cell>
          <cell r="N75">
            <v>7.1999999999999995E-2</v>
          </cell>
          <cell r="O75">
            <v>0.46700000000000003</v>
          </cell>
          <cell r="P75">
            <v>0.01</v>
          </cell>
          <cell r="Q75">
            <v>0.45100000000000001</v>
          </cell>
          <cell r="R75">
            <v>0</v>
          </cell>
          <cell r="S75">
            <v>0</v>
          </cell>
          <cell r="T75">
            <v>0</v>
          </cell>
          <cell r="V75">
            <v>0</v>
          </cell>
          <cell r="W75">
            <v>0</v>
          </cell>
          <cell r="X75">
            <v>0</v>
          </cell>
          <cell r="Y75">
            <v>0</v>
          </cell>
          <cell r="Z75">
            <v>500000</v>
          </cell>
          <cell r="AA75">
            <v>500000</v>
          </cell>
          <cell r="AB75">
            <v>500000</v>
          </cell>
          <cell r="AC75">
            <v>1500000</v>
          </cell>
          <cell r="AD75">
            <v>500000</v>
          </cell>
          <cell r="AE75">
            <v>500000</v>
          </cell>
          <cell r="AF75">
            <v>500000</v>
          </cell>
          <cell r="AG75">
            <v>1500000</v>
          </cell>
          <cell r="AI75">
            <v>0</v>
          </cell>
          <cell r="AJ75">
            <v>0</v>
          </cell>
          <cell r="AK75">
            <v>0</v>
          </cell>
          <cell r="AL75">
            <v>0</v>
          </cell>
          <cell r="AM75">
            <v>0</v>
          </cell>
          <cell r="AN75">
            <v>0</v>
          </cell>
          <cell r="AO75">
            <v>500000</v>
          </cell>
          <cell r="AP75">
            <v>500000</v>
          </cell>
          <cell r="AQ75">
            <v>500000</v>
          </cell>
          <cell r="AR75">
            <v>500000</v>
          </cell>
          <cell r="AS75">
            <v>500000</v>
          </cell>
          <cell r="AT75">
            <v>2500000</v>
          </cell>
          <cell r="AV75">
            <v>0</v>
          </cell>
          <cell r="AW75" t="str">
            <v>-</v>
          </cell>
          <cell r="AX75">
            <v>0</v>
          </cell>
          <cell r="AY75">
            <v>0</v>
          </cell>
          <cell r="AZ75">
            <v>0</v>
          </cell>
          <cell r="BB75">
            <v>0</v>
          </cell>
          <cell r="BC75">
            <v>0</v>
          </cell>
          <cell r="BD75">
            <v>0</v>
          </cell>
          <cell r="BF75">
            <v>0</v>
          </cell>
          <cell r="BG75">
            <v>0</v>
          </cell>
          <cell r="BH75">
            <v>0</v>
          </cell>
          <cell r="BJ75">
            <v>0</v>
          </cell>
          <cell r="BK75">
            <v>0</v>
          </cell>
          <cell r="BL75">
            <v>0</v>
          </cell>
          <cell r="BN75">
            <v>36000</v>
          </cell>
          <cell r="BO75">
            <v>36000</v>
          </cell>
          <cell r="BP75">
            <v>36000</v>
          </cell>
          <cell r="BR75">
            <v>233500</v>
          </cell>
          <cell r="BS75">
            <v>233500</v>
          </cell>
          <cell r="BT75">
            <v>233500</v>
          </cell>
          <cell r="BV75">
            <v>5000</v>
          </cell>
          <cell r="BW75">
            <v>5000</v>
          </cell>
          <cell r="BX75">
            <v>5000</v>
          </cell>
          <cell r="BZ75">
            <v>225500</v>
          </cell>
          <cell r="CA75">
            <v>225500</v>
          </cell>
          <cell r="CB75">
            <v>225500</v>
          </cell>
          <cell r="CD75" t="str">
            <v>Funding x 4</v>
          </cell>
          <cell r="CF75" t="str">
            <v>-</v>
          </cell>
          <cell r="CG75" t="str">
            <v>-</v>
          </cell>
          <cell r="CH75" t="str">
            <v>-</v>
          </cell>
          <cell r="CI75">
            <v>0</v>
          </cell>
          <cell r="CK75" t="str">
            <v>-</v>
          </cell>
          <cell r="CL75" t="str">
            <v>-</v>
          </cell>
          <cell r="CM75" t="str">
            <v>-</v>
          </cell>
          <cell r="CN75">
            <v>0</v>
          </cell>
          <cell r="CP75" t="str">
            <v>-</v>
          </cell>
          <cell r="CQ75" t="str">
            <v>-</v>
          </cell>
          <cell r="CR75" t="str">
            <v>-</v>
          </cell>
          <cell r="CS75">
            <v>0</v>
          </cell>
          <cell r="CU75">
            <v>0</v>
          </cell>
          <cell r="CV75">
            <v>0</v>
          </cell>
          <cell r="CX75">
            <v>-500000</v>
          </cell>
          <cell r="CY75">
            <v>-500000</v>
          </cell>
        </row>
        <row r="76">
          <cell r="B76" t="str">
            <v>(N)65</v>
          </cell>
          <cell r="C76" t="str">
            <v>Sandra Simpson</v>
          </cell>
          <cell r="D76" t="str">
            <v>Sandra Simpson</v>
          </cell>
          <cell r="E76" t="str">
            <v>n/a</v>
          </cell>
          <cell r="F76" t="str">
            <v>REJECTED</v>
          </cell>
          <cell r="G76" t="str">
            <v>Move in its entirety into MTB</v>
          </cell>
          <cell r="H76" t="str">
            <v>Agree</v>
          </cell>
          <cell r="I76" t="str">
            <v>Re-shaping our Business</v>
          </cell>
          <cell r="J76" t="str">
            <v>Re-shaping our Business</v>
          </cell>
          <cell r="K76" t="str">
            <v>Xoserve</v>
          </cell>
          <cell r="L76" t="str">
            <v>Up-Skilling Our People</v>
          </cell>
          <cell r="M76" t="str">
            <v xml:space="preserve">We need to re-skill and up-skill a significant proportion of our workforce in order to:
• Improve their performance;
• Improve their service to our customers and to;
• Achieve our strategic mission. </v>
          </cell>
          <cell r="R76">
            <v>0</v>
          </cell>
          <cell r="S76">
            <v>0</v>
          </cell>
          <cell r="T76">
            <v>0</v>
          </cell>
          <cell r="V76">
            <v>0</v>
          </cell>
          <cell r="W76">
            <v>0</v>
          </cell>
          <cell r="X76">
            <v>0</v>
          </cell>
          <cell r="Y76">
            <v>0</v>
          </cell>
          <cell r="Z76">
            <v>1000000</v>
          </cell>
          <cell r="AA76">
            <v>750000</v>
          </cell>
          <cell r="AB76">
            <v>250000</v>
          </cell>
          <cell r="AC76">
            <v>2000000</v>
          </cell>
          <cell r="AD76">
            <v>1000000</v>
          </cell>
          <cell r="AE76">
            <v>750000</v>
          </cell>
          <cell r="AF76">
            <v>250000</v>
          </cell>
          <cell r="AG76">
            <v>2000000</v>
          </cell>
          <cell r="AI76">
            <v>0</v>
          </cell>
          <cell r="AJ76">
            <v>0</v>
          </cell>
          <cell r="AK76">
            <v>0</v>
          </cell>
          <cell r="AL76">
            <v>0</v>
          </cell>
          <cell r="AM76">
            <v>0</v>
          </cell>
          <cell r="AN76">
            <v>0</v>
          </cell>
          <cell r="AO76">
            <v>750000</v>
          </cell>
          <cell r="AP76">
            <v>250000</v>
          </cell>
          <cell r="AQ76">
            <v>0</v>
          </cell>
          <cell r="AR76">
            <v>0</v>
          </cell>
          <cell r="AS76">
            <v>0</v>
          </cell>
          <cell r="AT76">
            <v>1000000</v>
          </cell>
          <cell r="AW76" t="str">
            <v>-</v>
          </cell>
          <cell r="AX76">
            <v>0</v>
          </cell>
          <cell r="AY76">
            <v>0</v>
          </cell>
          <cell r="AZ76">
            <v>0</v>
          </cell>
          <cell r="BB76">
            <v>0</v>
          </cell>
          <cell r="BC76">
            <v>0</v>
          </cell>
          <cell r="BD76">
            <v>0</v>
          </cell>
          <cell r="BF76">
            <v>0</v>
          </cell>
          <cell r="BG76">
            <v>0</v>
          </cell>
          <cell r="BH76">
            <v>0</v>
          </cell>
          <cell r="BJ76">
            <v>0</v>
          </cell>
          <cell r="BK76">
            <v>0</v>
          </cell>
          <cell r="BL76">
            <v>0</v>
          </cell>
          <cell r="BN76">
            <v>0</v>
          </cell>
          <cell r="BO76">
            <v>0</v>
          </cell>
          <cell r="BP76">
            <v>0</v>
          </cell>
          <cell r="BR76">
            <v>0</v>
          </cell>
          <cell r="BS76">
            <v>0</v>
          </cell>
          <cell r="BT76">
            <v>0</v>
          </cell>
          <cell r="BV76">
            <v>0</v>
          </cell>
          <cell r="BW76">
            <v>0</v>
          </cell>
          <cell r="BX76">
            <v>0</v>
          </cell>
          <cell r="BZ76">
            <v>0</v>
          </cell>
          <cell r="CA76">
            <v>0</v>
          </cell>
          <cell r="CB76">
            <v>0</v>
          </cell>
          <cell r="CD76" t="str">
            <v>Funding x 4</v>
          </cell>
          <cell r="CF76" t="str">
            <v>-</v>
          </cell>
          <cell r="CG76" t="str">
            <v>-</v>
          </cell>
          <cell r="CH76" t="str">
            <v>-</v>
          </cell>
          <cell r="CI76">
            <v>0</v>
          </cell>
          <cell r="CK76" t="str">
            <v>-</v>
          </cell>
          <cell r="CL76" t="str">
            <v>-</v>
          </cell>
          <cell r="CM76" t="str">
            <v>-</v>
          </cell>
          <cell r="CN76">
            <v>0</v>
          </cell>
          <cell r="CP76" t="str">
            <v>-</v>
          </cell>
          <cell r="CQ76" t="str">
            <v>-</v>
          </cell>
          <cell r="CR76" t="str">
            <v>-</v>
          </cell>
          <cell r="CS76">
            <v>0</v>
          </cell>
          <cell r="CU76">
            <v>0</v>
          </cell>
          <cell r="CV76">
            <v>0</v>
          </cell>
          <cell r="CX76">
            <v>-1000000</v>
          </cell>
          <cell r="CY76">
            <v>-750000</v>
          </cell>
        </row>
        <row r="77">
          <cell r="B77" t="str">
            <v>(N)66</v>
          </cell>
          <cell r="C77" t="str">
            <v>Sandra Simpson</v>
          </cell>
          <cell r="D77" t="str">
            <v>Sandra Simpson</v>
          </cell>
          <cell r="E77" t="str">
            <v>n/a</v>
          </cell>
          <cell r="F77" t="str">
            <v>REJECTED</v>
          </cell>
          <cell r="G77" t="str">
            <v>This should be burried inside the MyAcademy budget (N)65</v>
          </cell>
          <cell r="H77" t="str">
            <v>Agree</v>
          </cell>
          <cell r="I77" t="str">
            <v>Re-shaping our Business</v>
          </cell>
          <cell r="J77" t="str">
            <v>Re-shaping our Business</v>
          </cell>
          <cell r="K77" t="str">
            <v>Xoserve</v>
          </cell>
          <cell r="L77" t="str">
            <v>Align our working environment to our ways of working</v>
          </cell>
          <cell r="M77" t="str">
            <v>Refresh our office environment to align it to the exceptional people experience we want to create</v>
          </cell>
          <cell r="R77">
            <v>0</v>
          </cell>
          <cell r="S77">
            <v>0</v>
          </cell>
          <cell r="T77">
            <v>0</v>
          </cell>
          <cell r="V77">
            <v>0</v>
          </cell>
          <cell r="W77">
            <v>0</v>
          </cell>
          <cell r="X77">
            <v>0</v>
          </cell>
          <cell r="Y77">
            <v>0</v>
          </cell>
          <cell r="Z77">
            <v>550000</v>
          </cell>
          <cell r="AA77">
            <v>0</v>
          </cell>
          <cell r="AB77">
            <v>0</v>
          </cell>
          <cell r="AC77">
            <v>550000</v>
          </cell>
          <cell r="AD77">
            <v>550000</v>
          </cell>
          <cell r="AE77">
            <v>0</v>
          </cell>
          <cell r="AF77">
            <v>0</v>
          </cell>
          <cell r="AG77">
            <v>550000</v>
          </cell>
          <cell r="AI77">
            <v>0</v>
          </cell>
          <cell r="AJ77">
            <v>0</v>
          </cell>
          <cell r="AK77">
            <v>0</v>
          </cell>
          <cell r="AL77">
            <v>0</v>
          </cell>
          <cell r="AM77">
            <v>0</v>
          </cell>
          <cell r="AN77">
            <v>0</v>
          </cell>
          <cell r="AO77">
            <v>0</v>
          </cell>
          <cell r="AP77">
            <v>0</v>
          </cell>
          <cell r="AQ77">
            <v>0</v>
          </cell>
          <cell r="AR77">
            <v>0</v>
          </cell>
          <cell r="AS77">
            <v>0</v>
          </cell>
          <cell r="AT77">
            <v>0</v>
          </cell>
          <cell r="AW77" t="str">
            <v>-</v>
          </cell>
          <cell r="AX77">
            <v>0</v>
          </cell>
          <cell r="AY77">
            <v>0</v>
          </cell>
          <cell r="AZ77">
            <v>0</v>
          </cell>
          <cell r="BB77">
            <v>0</v>
          </cell>
          <cell r="BC77">
            <v>0</v>
          </cell>
          <cell r="BD77">
            <v>0</v>
          </cell>
          <cell r="BF77">
            <v>0</v>
          </cell>
          <cell r="BG77">
            <v>0</v>
          </cell>
          <cell r="BH77">
            <v>0</v>
          </cell>
          <cell r="BJ77">
            <v>0</v>
          </cell>
          <cell r="BK77">
            <v>0</v>
          </cell>
          <cell r="BL77">
            <v>0</v>
          </cell>
          <cell r="BN77">
            <v>0</v>
          </cell>
          <cell r="BO77">
            <v>0</v>
          </cell>
          <cell r="BP77">
            <v>0</v>
          </cell>
          <cell r="BR77">
            <v>0</v>
          </cell>
          <cell r="BS77">
            <v>0</v>
          </cell>
          <cell r="BT77">
            <v>0</v>
          </cell>
          <cell r="BV77">
            <v>0</v>
          </cell>
          <cell r="BW77">
            <v>0</v>
          </cell>
          <cell r="BX77">
            <v>0</v>
          </cell>
          <cell r="BZ77">
            <v>0</v>
          </cell>
          <cell r="CA77">
            <v>0</v>
          </cell>
          <cell r="CB77">
            <v>0</v>
          </cell>
          <cell r="CD77" t="str">
            <v>Funding x 4</v>
          </cell>
          <cell r="CF77" t="str">
            <v>-</v>
          </cell>
          <cell r="CG77" t="str">
            <v>-</v>
          </cell>
          <cell r="CH77" t="str">
            <v>-</v>
          </cell>
          <cell r="CI77">
            <v>0</v>
          </cell>
          <cell r="CK77" t="str">
            <v>-</v>
          </cell>
          <cell r="CL77" t="str">
            <v>-</v>
          </cell>
          <cell r="CM77" t="str">
            <v>-</v>
          </cell>
          <cell r="CN77">
            <v>0</v>
          </cell>
          <cell r="CP77" t="str">
            <v>-</v>
          </cell>
          <cell r="CQ77" t="str">
            <v>-</v>
          </cell>
          <cell r="CR77" t="str">
            <v>-</v>
          </cell>
          <cell r="CS77">
            <v>0</v>
          </cell>
          <cell r="CU77">
            <v>0</v>
          </cell>
          <cell r="CV77">
            <v>0</v>
          </cell>
          <cell r="CX77">
            <v>-550000</v>
          </cell>
          <cell r="CY77">
            <v>0</v>
          </cell>
        </row>
        <row r="78">
          <cell r="B78" t="str">
            <v>(N)67</v>
          </cell>
          <cell r="C78" t="str">
            <v>Sandra Simpson</v>
          </cell>
          <cell r="D78" t="str">
            <v>Sandra Simpson</v>
          </cell>
          <cell r="E78" t="str">
            <v>BASELINE</v>
          </cell>
          <cell r="F78" t="str">
            <v>ACCEPTED</v>
          </cell>
          <cell r="H78" t="str">
            <v>Agree</v>
          </cell>
          <cell r="I78" t="str">
            <v>Re-shaping our Business</v>
          </cell>
          <cell r="J78" t="str">
            <v>Re-shaping our Business</v>
          </cell>
          <cell r="K78" t="str">
            <v>Xoserve</v>
          </cell>
          <cell r="L78" t="str">
            <v>People platforms evolution</v>
          </cell>
          <cell r="M78" t="str">
            <v>Evolution of the Microsoft and shared services estate, identity and access management, management of Cloud and SaaS applications and to relaunch MyHub</v>
          </cell>
          <cell r="N78">
            <v>7.1999999999999995E-2</v>
          </cell>
          <cell r="O78">
            <v>0.46700000000000003</v>
          </cell>
          <cell r="P78">
            <v>0.01</v>
          </cell>
          <cell r="Q78">
            <v>0.45100000000000001</v>
          </cell>
          <cell r="R78">
            <v>0</v>
          </cell>
          <cell r="S78">
            <v>0</v>
          </cell>
          <cell r="T78">
            <v>0</v>
          </cell>
          <cell r="V78">
            <v>0</v>
          </cell>
          <cell r="W78">
            <v>0</v>
          </cell>
          <cell r="X78">
            <v>0</v>
          </cell>
          <cell r="Y78">
            <v>0</v>
          </cell>
          <cell r="Z78">
            <v>500000</v>
          </cell>
          <cell r="AA78">
            <v>300000</v>
          </cell>
          <cell r="AB78">
            <v>300000</v>
          </cell>
          <cell r="AC78">
            <v>1100000</v>
          </cell>
          <cell r="AD78">
            <v>500000</v>
          </cell>
          <cell r="AE78">
            <v>300000</v>
          </cell>
          <cell r="AF78">
            <v>300000</v>
          </cell>
          <cell r="AG78">
            <v>1100000</v>
          </cell>
          <cell r="AI78">
            <v>0</v>
          </cell>
          <cell r="AJ78">
            <v>0</v>
          </cell>
          <cell r="AK78">
            <v>0</v>
          </cell>
          <cell r="AL78">
            <v>0</v>
          </cell>
          <cell r="AM78">
            <v>0</v>
          </cell>
          <cell r="AN78">
            <v>0</v>
          </cell>
          <cell r="AO78">
            <v>300000</v>
          </cell>
          <cell r="AP78">
            <v>300000</v>
          </cell>
          <cell r="AQ78">
            <v>150000</v>
          </cell>
          <cell r="AR78">
            <v>150000</v>
          </cell>
          <cell r="AS78">
            <v>150000</v>
          </cell>
          <cell r="AT78">
            <v>1050000</v>
          </cell>
          <cell r="AV78">
            <v>0</v>
          </cell>
          <cell r="AW78" t="str">
            <v>-</v>
          </cell>
          <cell r="AX78">
            <v>0</v>
          </cell>
          <cell r="AY78">
            <v>0</v>
          </cell>
          <cell r="AZ78">
            <v>0</v>
          </cell>
          <cell r="BB78">
            <v>0</v>
          </cell>
          <cell r="BC78">
            <v>0</v>
          </cell>
          <cell r="BD78">
            <v>0</v>
          </cell>
          <cell r="BF78">
            <v>0</v>
          </cell>
          <cell r="BG78">
            <v>0</v>
          </cell>
          <cell r="BH78">
            <v>0</v>
          </cell>
          <cell r="BJ78">
            <v>0</v>
          </cell>
          <cell r="BK78">
            <v>0</v>
          </cell>
          <cell r="BL78">
            <v>0</v>
          </cell>
          <cell r="BN78">
            <v>36000</v>
          </cell>
          <cell r="BO78">
            <v>21600</v>
          </cell>
          <cell r="BP78">
            <v>21600</v>
          </cell>
          <cell r="BR78">
            <v>233500</v>
          </cell>
          <cell r="BS78">
            <v>140100</v>
          </cell>
          <cell r="BT78">
            <v>140100</v>
          </cell>
          <cell r="BV78">
            <v>5000</v>
          </cell>
          <cell r="BW78">
            <v>3000</v>
          </cell>
          <cell r="BX78">
            <v>3000</v>
          </cell>
          <cell r="BZ78">
            <v>225500</v>
          </cell>
          <cell r="CA78">
            <v>135300</v>
          </cell>
          <cell r="CB78">
            <v>135300</v>
          </cell>
          <cell r="CD78" t="str">
            <v>Funding x 4</v>
          </cell>
          <cell r="CF78" t="str">
            <v>New</v>
          </cell>
          <cell r="CG78" t="str">
            <v>Yes</v>
          </cell>
          <cell r="CH78" t="str">
            <v>-</v>
          </cell>
          <cell r="CI78">
            <v>50000</v>
          </cell>
          <cell r="CK78" t="str">
            <v>New</v>
          </cell>
          <cell r="CL78" t="str">
            <v>Yes</v>
          </cell>
          <cell r="CM78" t="str">
            <v>-</v>
          </cell>
          <cell r="CN78">
            <v>30000</v>
          </cell>
          <cell r="CP78" t="str">
            <v>New</v>
          </cell>
          <cell r="CQ78" t="str">
            <v>Yes</v>
          </cell>
          <cell r="CR78" t="str">
            <v>-</v>
          </cell>
          <cell r="CS78">
            <v>30000</v>
          </cell>
          <cell r="CU78">
            <v>0</v>
          </cell>
          <cell r="CV78">
            <v>0</v>
          </cell>
          <cell r="CX78">
            <v>-500000</v>
          </cell>
          <cell r="CY78">
            <v>-300000</v>
          </cell>
        </row>
        <row r="79">
          <cell r="B79" t="str">
            <v>(N)68</v>
          </cell>
          <cell r="C79" t="str">
            <v>Steve Rist</v>
          </cell>
          <cell r="D79" t="str">
            <v>Lee Foster</v>
          </cell>
          <cell r="E79" t="str">
            <v>n/a</v>
          </cell>
          <cell r="F79" t="str">
            <v>REJECTED</v>
          </cell>
          <cell r="G79" t="str">
            <v>UK Link should not be growing its data storage - data should be archived and migratd to BW/Data Lake/Azure. We should not plan to istall more tin, but correct the underlying drivers of capacity consumption</v>
          </cell>
          <cell r="H79" t="str">
            <v>Disagree</v>
          </cell>
          <cell r="I79" t="str">
            <v>General Annual Customer Change</v>
          </cell>
          <cell r="J79" t="str">
            <v>General Annual Customer Change</v>
          </cell>
          <cell r="K79" t="str">
            <v>Customer</v>
          </cell>
          <cell r="L79" t="str">
            <v>UK Link Capacity Growth</v>
          </cell>
          <cell r="M79" t="str">
            <v>UK Link is growing in its data storage and processing needs and this must be paid for</v>
          </cell>
          <cell r="R79">
            <v>0</v>
          </cell>
          <cell r="S79">
            <v>0</v>
          </cell>
          <cell r="T79">
            <v>0</v>
          </cell>
          <cell r="V79">
            <v>0</v>
          </cell>
          <cell r="W79">
            <v>0</v>
          </cell>
          <cell r="X79">
            <v>0</v>
          </cell>
          <cell r="Y79">
            <v>0</v>
          </cell>
          <cell r="Z79">
            <v>588000</v>
          </cell>
          <cell r="AA79">
            <v>588000</v>
          </cell>
          <cell r="AB79">
            <v>588000</v>
          </cell>
          <cell r="AC79">
            <v>1764000</v>
          </cell>
          <cell r="AD79">
            <v>588000</v>
          </cell>
          <cell r="AE79">
            <v>588000</v>
          </cell>
          <cell r="AF79">
            <v>588000</v>
          </cell>
          <cell r="AG79">
            <v>1764000</v>
          </cell>
          <cell r="AI79">
            <v>0</v>
          </cell>
          <cell r="AJ79">
            <v>0</v>
          </cell>
          <cell r="AK79">
            <v>0</v>
          </cell>
          <cell r="AL79">
            <v>0</v>
          </cell>
          <cell r="AM79">
            <v>0</v>
          </cell>
          <cell r="AN79">
            <v>0</v>
          </cell>
          <cell r="AO79">
            <v>588000</v>
          </cell>
          <cell r="AP79">
            <v>588000</v>
          </cell>
          <cell r="AQ79">
            <v>0</v>
          </cell>
          <cell r="AR79">
            <v>0</v>
          </cell>
          <cell r="AS79">
            <v>0</v>
          </cell>
          <cell r="AT79">
            <v>1176000</v>
          </cell>
          <cell r="AW79" t="str">
            <v>-</v>
          </cell>
          <cell r="AX79">
            <v>0</v>
          </cell>
          <cell r="AY79">
            <v>0</v>
          </cell>
          <cell r="AZ79">
            <v>0</v>
          </cell>
          <cell r="BB79">
            <v>0</v>
          </cell>
          <cell r="BC79">
            <v>0</v>
          </cell>
          <cell r="BD79">
            <v>0</v>
          </cell>
          <cell r="BF79">
            <v>0</v>
          </cell>
          <cell r="BG79">
            <v>0</v>
          </cell>
          <cell r="BH79">
            <v>0</v>
          </cell>
          <cell r="BJ79">
            <v>0</v>
          </cell>
          <cell r="BK79">
            <v>0</v>
          </cell>
          <cell r="BL79">
            <v>0</v>
          </cell>
          <cell r="BN79">
            <v>0</v>
          </cell>
          <cell r="BO79">
            <v>0</v>
          </cell>
          <cell r="BP79">
            <v>0</v>
          </cell>
          <cell r="BR79">
            <v>0</v>
          </cell>
          <cell r="BS79">
            <v>0</v>
          </cell>
          <cell r="BT79">
            <v>0</v>
          </cell>
          <cell r="BV79">
            <v>0</v>
          </cell>
          <cell r="BW79">
            <v>0</v>
          </cell>
          <cell r="BX79">
            <v>0</v>
          </cell>
          <cell r="BZ79">
            <v>0</v>
          </cell>
          <cell r="CA79">
            <v>0</v>
          </cell>
          <cell r="CB79">
            <v>0</v>
          </cell>
          <cell r="CD79" t="str">
            <v>Funding x 4</v>
          </cell>
          <cell r="CF79" t="str">
            <v>-</v>
          </cell>
          <cell r="CG79" t="str">
            <v>-</v>
          </cell>
          <cell r="CH79" t="str">
            <v>-</v>
          </cell>
          <cell r="CI79">
            <v>0</v>
          </cell>
          <cell r="CK79" t="str">
            <v>-</v>
          </cell>
          <cell r="CL79" t="str">
            <v>-</v>
          </cell>
          <cell r="CM79" t="str">
            <v>-</v>
          </cell>
          <cell r="CN79">
            <v>0</v>
          </cell>
          <cell r="CP79" t="str">
            <v>-</v>
          </cell>
          <cell r="CQ79" t="str">
            <v>-</v>
          </cell>
          <cell r="CR79" t="str">
            <v>-</v>
          </cell>
          <cell r="CS79">
            <v>0</v>
          </cell>
          <cell r="CU79">
            <v>0</v>
          </cell>
          <cell r="CV79">
            <v>0</v>
          </cell>
          <cell r="CX79">
            <v>-588000</v>
          </cell>
          <cell r="CY79">
            <v>-588000</v>
          </cell>
        </row>
        <row r="80">
          <cell r="B80" t="str">
            <v>(N)69</v>
          </cell>
          <cell r="C80" t="str">
            <v>Steve Rist</v>
          </cell>
          <cell r="D80" t="str">
            <v>Lee Foster</v>
          </cell>
          <cell r="E80" t="str">
            <v>BASELINE</v>
          </cell>
          <cell r="F80" t="str">
            <v>ACCEPTED</v>
          </cell>
          <cell r="H80" t="str">
            <v>Agree</v>
          </cell>
          <cell r="I80" t="str">
            <v>Realising Operational Excellence</v>
          </cell>
          <cell r="J80" t="str">
            <v>Realising Operational Excellence</v>
          </cell>
          <cell r="K80" t="str">
            <v>Xoserve</v>
          </cell>
          <cell r="L80" t="str">
            <v>Application Performance Monitoring</v>
          </cell>
          <cell r="M80" t="str">
            <v xml:space="preserve">Implement new code quality, MI, documentation and application monitoring tools, to identify problems before putting them live, find them first when they do occur in live and isolate them for fix faster. </v>
          </cell>
          <cell r="N80">
            <v>7.1999999999999995E-2</v>
          </cell>
          <cell r="O80">
            <v>0.46700000000000003</v>
          </cell>
          <cell r="P80">
            <v>0.01</v>
          </cell>
          <cell r="Q80">
            <v>0.45100000000000001</v>
          </cell>
          <cell r="R80">
            <v>0</v>
          </cell>
          <cell r="S80">
            <v>0</v>
          </cell>
          <cell r="T80">
            <v>0</v>
          </cell>
          <cell r="V80">
            <v>0</v>
          </cell>
          <cell r="W80">
            <v>0</v>
          </cell>
          <cell r="X80">
            <v>0</v>
          </cell>
          <cell r="Y80">
            <v>0</v>
          </cell>
          <cell r="Z80">
            <v>400000</v>
          </cell>
          <cell r="AA80">
            <v>200000</v>
          </cell>
          <cell r="AB80">
            <v>100000</v>
          </cell>
          <cell r="AC80">
            <v>700000</v>
          </cell>
          <cell r="AD80">
            <v>400000</v>
          </cell>
          <cell r="AE80">
            <v>200000</v>
          </cell>
          <cell r="AF80">
            <v>100000</v>
          </cell>
          <cell r="AG80">
            <v>700000</v>
          </cell>
          <cell r="AI80">
            <v>0</v>
          </cell>
          <cell r="AJ80">
            <v>0</v>
          </cell>
          <cell r="AK80">
            <v>0</v>
          </cell>
          <cell r="AL80">
            <v>0</v>
          </cell>
          <cell r="AM80">
            <v>0</v>
          </cell>
          <cell r="AN80">
            <v>0</v>
          </cell>
          <cell r="AO80">
            <v>200000</v>
          </cell>
          <cell r="AP80">
            <v>100000</v>
          </cell>
          <cell r="AQ80">
            <v>100000</v>
          </cell>
          <cell r="AR80">
            <v>100000</v>
          </cell>
          <cell r="AS80">
            <v>100000</v>
          </cell>
          <cell r="AT80">
            <v>600000</v>
          </cell>
          <cell r="AV80">
            <v>0</v>
          </cell>
          <cell r="AW80" t="str">
            <v>-</v>
          </cell>
          <cell r="AX80">
            <v>0</v>
          </cell>
          <cell r="AY80">
            <v>0</v>
          </cell>
          <cell r="AZ80">
            <v>0</v>
          </cell>
          <cell r="BB80">
            <v>0</v>
          </cell>
          <cell r="BC80">
            <v>0</v>
          </cell>
          <cell r="BD80">
            <v>0</v>
          </cell>
          <cell r="BF80">
            <v>0</v>
          </cell>
          <cell r="BG80">
            <v>0</v>
          </cell>
          <cell r="BH80">
            <v>0</v>
          </cell>
          <cell r="BJ80">
            <v>0</v>
          </cell>
          <cell r="BK80">
            <v>0</v>
          </cell>
          <cell r="BL80">
            <v>0</v>
          </cell>
          <cell r="BN80">
            <v>28799.999999999996</v>
          </cell>
          <cell r="BO80">
            <v>14399.999999999998</v>
          </cell>
          <cell r="BP80">
            <v>7199.9999999999991</v>
          </cell>
          <cell r="BR80">
            <v>186800</v>
          </cell>
          <cell r="BS80">
            <v>93400</v>
          </cell>
          <cell r="BT80">
            <v>46700</v>
          </cell>
          <cell r="BV80">
            <v>4000</v>
          </cell>
          <cell r="BW80">
            <v>2000</v>
          </cell>
          <cell r="BX80">
            <v>1000</v>
          </cell>
          <cell r="BZ80">
            <v>180400</v>
          </cell>
          <cell r="CA80">
            <v>90200</v>
          </cell>
          <cell r="CB80">
            <v>45100</v>
          </cell>
          <cell r="CD80" t="str">
            <v>Funding x 4</v>
          </cell>
          <cell r="CF80" t="str">
            <v>New</v>
          </cell>
          <cell r="CG80" t="str">
            <v>Yes</v>
          </cell>
          <cell r="CH80" t="str">
            <v>-</v>
          </cell>
          <cell r="CI80">
            <v>40000</v>
          </cell>
          <cell r="CK80" t="str">
            <v>New</v>
          </cell>
          <cell r="CL80" t="str">
            <v>Yes</v>
          </cell>
          <cell r="CM80" t="str">
            <v>-</v>
          </cell>
          <cell r="CN80">
            <v>20000</v>
          </cell>
          <cell r="CP80" t="str">
            <v>New</v>
          </cell>
          <cell r="CQ80" t="str">
            <v>Yes</v>
          </cell>
          <cell r="CR80" t="str">
            <v>-</v>
          </cell>
          <cell r="CS80">
            <v>10000</v>
          </cell>
          <cell r="CU80">
            <v>0</v>
          </cell>
          <cell r="CV80">
            <v>0</v>
          </cell>
          <cell r="CX80">
            <v>-400000</v>
          </cell>
          <cell r="CY80">
            <v>-200000</v>
          </cell>
        </row>
        <row r="81">
          <cell r="B81" t="str">
            <v>(N)70</v>
          </cell>
          <cell r="C81" t="str">
            <v>Steve Rist</v>
          </cell>
          <cell r="D81" t="str">
            <v>Andrew Szabo</v>
          </cell>
          <cell r="E81" t="str">
            <v>RECOMMENDED</v>
          </cell>
          <cell r="F81" t="str">
            <v>ACCEPTED</v>
          </cell>
          <cell r="G81" t="str">
            <v>Costs reduced from original high number to include just transformation support. Any costs for provision of the service should be offset by reducing MTB non-people and re-use of MTB people coming out of thr academy</v>
          </cell>
          <cell r="H81" t="str">
            <v>Agree</v>
          </cell>
          <cell r="I81" t="str">
            <v>Re-shaping our Business</v>
          </cell>
          <cell r="J81" t="str">
            <v>Re-shaping our Business</v>
          </cell>
          <cell r="K81" t="str">
            <v>Xoserve</v>
          </cell>
          <cell r="L81" t="str">
            <v>Customer Service Centre</v>
          </cell>
          <cell r="M81" t="str">
            <v>In source our Service Desk from TCS and re-design, digitise the conttact experience we offer customers</v>
          </cell>
          <cell r="N81">
            <v>7.1999999999999995E-2</v>
          </cell>
          <cell r="O81">
            <v>0.46700000000000003</v>
          </cell>
          <cell r="P81">
            <v>0.01</v>
          </cell>
          <cell r="Q81">
            <v>0.45100000000000001</v>
          </cell>
          <cell r="R81">
            <v>0</v>
          </cell>
          <cell r="S81">
            <v>0</v>
          </cell>
          <cell r="T81">
            <v>0</v>
          </cell>
          <cell r="V81">
            <v>0</v>
          </cell>
          <cell r="W81">
            <v>0</v>
          </cell>
          <cell r="X81">
            <v>0</v>
          </cell>
          <cell r="Y81">
            <v>0</v>
          </cell>
          <cell r="Z81">
            <v>300000</v>
          </cell>
          <cell r="AA81">
            <v>200000</v>
          </cell>
          <cell r="AB81">
            <v>0</v>
          </cell>
          <cell r="AC81">
            <v>500000</v>
          </cell>
          <cell r="AD81">
            <v>300000</v>
          </cell>
          <cell r="AE81">
            <v>200000</v>
          </cell>
          <cell r="AF81">
            <v>0</v>
          </cell>
          <cell r="AG81">
            <v>500000</v>
          </cell>
          <cell r="AI81">
            <v>0</v>
          </cell>
          <cell r="AJ81">
            <v>0</v>
          </cell>
          <cell r="AK81">
            <v>0</v>
          </cell>
          <cell r="AL81">
            <v>0</v>
          </cell>
          <cell r="AM81">
            <v>0</v>
          </cell>
          <cell r="AN81">
            <v>0</v>
          </cell>
          <cell r="AO81">
            <v>200000</v>
          </cell>
          <cell r="AP81">
            <v>0</v>
          </cell>
          <cell r="AQ81">
            <v>0</v>
          </cell>
          <cell r="AR81">
            <v>0</v>
          </cell>
          <cell r="AS81">
            <v>0</v>
          </cell>
          <cell r="AT81">
            <v>200000</v>
          </cell>
          <cell r="AV81">
            <v>0</v>
          </cell>
          <cell r="AW81" t="str">
            <v>-</v>
          </cell>
          <cell r="AX81">
            <v>0</v>
          </cell>
          <cell r="AY81">
            <v>0</v>
          </cell>
          <cell r="AZ81">
            <v>0</v>
          </cell>
          <cell r="BB81">
            <v>0</v>
          </cell>
          <cell r="BC81">
            <v>0</v>
          </cell>
          <cell r="BD81">
            <v>0</v>
          </cell>
          <cell r="BF81">
            <v>0</v>
          </cell>
          <cell r="BG81">
            <v>0</v>
          </cell>
          <cell r="BH81">
            <v>0</v>
          </cell>
          <cell r="BJ81">
            <v>0</v>
          </cell>
          <cell r="BK81">
            <v>0</v>
          </cell>
          <cell r="BL81">
            <v>0</v>
          </cell>
          <cell r="BN81">
            <v>21600</v>
          </cell>
          <cell r="BO81">
            <v>14399.999999999998</v>
          </cell>
          <cell r="BP81">
            <v>0</v>
          </cell>
          <cell r="BR81">
            <v>140100</v>
          </cell>
          <cell r="BS81">
            <v>93400</v>
          </cell>
          <cell r="BT81">
            <v>0</v>
          </cell>
          <cell r="BV81">
            <v>3000</v>
          </cell>
          <cell r="BW81">
            <v>2000</v>
          </cell>
          <cell r="BX81">
            <v>0</v>
          </cell>
          <cell r="BZ81">
            <v>135300</v>
          </cell>
          <cell r="CA81">
            <v>90200</v>
          </cell>
          <cell r="CB81">
            <v>0</v>
          </cell>
          <cell r="CD81" t="str">
            <v>Funding x 4</v>
          </cell>
          <cell r="CF81" t="str">
            <v>New</v>
          </cell>
          <cell r="CG81" t="str">
            <v>Yes</v>
          </cell>
          <cell r="CH81" t="str">
            <v>-</v>
          </cell>
          <cell r="CI81">
            <v>30000</v>
          </cell>
          <cell r="CK81" t="str">
            <v>New</v>
          </cell>
          <cell r="CL81" t="str">
            <v>Yes</v>
          </cell>
          <cell r="CM81" t="str">
            <v>-</v>
          </cell>
          <cell r="CN81">
            <v>20000</v>
          </cell>
          <cell r="CP81" t="str">
            <v>New</v>
          </cell>
          <cell r="CQ81" t="str">
            <v>Yes</v>
          </cell>
          <cell r="CR81" t="str">
            <v>-</v>
          </cell>
          <cell r="CS81">
            <v>0</v>
          </cell>
          <cell r="CU81">
            <v>0</v>
          </cell>
          <cell r="CV81">
            <v>0</v>
          </cell>
          <cell r="CX81">
            <v>-300000</v>
          </cell>
          <cell r="CY81">
            <v>-200000</v>
          </cell>
        </row>
        <row r="82">
          <cell r="B82" t="str">
            <v>(N)71</v>
          </cell>
          <cell r="C82" t="str">
            <v>Steve Rist</v>
          </cell>
          <cell r="D82" t="str">
            <v>Lee Foster</v>
          </cell>
          <cell r="E82" t="str">
            <v>n/a</v>
          </cell>
          <cell r="F82" t="str">
            <v>REJECTED</v>
          </cell>
          <cell r="G82" t="str">
            <v>This should be covered in MTB non-people and not as an invetsment line. Reviewing MTB non-people suggests increased Wipro costs have been included. But my expectation is that we retender the operate contract to get a better service as the same or lower price in 2020.</v>
          </cell>
          <cell r="H82" t="str">
            <v>Agree</v>
          </cell>
          <cell r="I82" t="str">
            <v>Realising Operational Excellence</v>
          </cell>
          <cell r="J82" t="str">
            <v>Realising Operational Excellence</v>
          </cell>
          <cell r="K82" t="str">
            <v>Xoserve</v>
          </cell>
          <cell r="L82" t="str">
            <v>Operate Contract Cost Increase provision</v>
          </cell>
          <cell r="M82" t="str">
            <v>The costs are increasing above contract base and this is a risk provision</v>
          </cell>
          <cell r="R82">
            <v>0</v>
          </cell>
          <cell r="S82">
            <v>0</v>
          </cell>
          <cell r="T82">
            <v>0</v>
          </cell>
          <cell r="V82">
            <v>0</v>
          </cell>
          <cell r="W82">
            <v>0</v>
          </cell>
          <cell r="X82">
            <v>0</v>
          </cell>
          <cell r="Y82">
            <v>0</v>
          </cell>
          <cell r="Z82">
            <v>500000</v>
          </cell>
          <cell r="AA82">
            <v>500000</v>
          </cell>
          <cell r="AB82">
            <v>500000</v>
          </cell>
          <cell r="AC82">
            <v>1500000</v>
          </cell>
          <cell r="AD82">
            <v>500000</v>
          </cell>
          <cell r="AE82">
            <v>500000</v>
          </cell>
          <cell r="AF82">
            <v>500000</v>
          </cell>
          <cell r="AG82">
            <v>1500000</v>
          </cell>
          <cell r="AI82">
            <v>0</v>
          </cell>
          <cell r="AJ82">
            <v>0</v>
          </cell>
          <cell r="AK82">
            <v>0</v>
          </cell>
          <cell r="AL82">
            <v>0</v>
          </cell>
          <cell r="AM82">
            <v>0</v>
          </cell>
          <cell r="AN82">
            <v>0</v>
          </cell>
          <cell r="AO82">
            <v>500000</v>
          </cell>
          <cell r="AP82">
            <v>500000</v>
          </cell>
          <cell r="AQ82">
            <v>0</v>
          </cell>
          <cell r="AR82">
            <v>0</v>
          </cell>
          <cell r="AS82">
            <v>0</v>
          </cell>
          <cell r="AT82">
            <v>1000000</v>
          </cell>
          <cell r="AW82" t="str">
            <v>-</v>
          </cell>
          <cell r="AX82">
            <v>0</v>
          </cell>
          <cell r="AY82">
            <v>0</v>
          </cell>
          <cell r="AZ82">
            <v>0</v>
          </cell>
          <cell r="BB82">
            <v>0</v>
          </cell>
          <cell r="BC82">
            <v>0</v>
          </cell>
          <cell r="BD82">
            <v>0</v>
          </cell>
          <cell r="BF82">
            <v>0</v>
          </cell>
          <cell r="BG82">
            <v>0</v>
          </cell>
          <cell r="BH82">
            <v>0</v>
          </cell>
          <cell r="BJ82">
            <v>0</v>
          </cell>
          <cell r="BK82">
            <v>0</v>
          </cell>
          <cell r="BL82">
            <v>0</v>
          </cell>
          <cell r="BN82">
            <v>0</v>
          </cell>
          <cell r="BO82">
            <v>0</v>
          </cell>
          <cell r="BP82">
            <v>0</v>
          </cell>
          <cell r="BR82">
            <v>0</v>
          </cell>
          <cell r="BS82">
            <v>0</v>
          </cell>
          <cell r="BT82">
            <v>0</v>
          </cell>
          <cell r="BV82">
            <v>0</v>
          </cell>
          <cell r="BW82">
            <v>0</v>
          </cell>
          <cell r="BX82">
            <v>0</v>
          </cell>
          <cell r="BZ82">
            <v>0</v>
          </cell>
          <cell r="CA82">
            <v>0</v>
          </cell>
          <cell r="CB82">
            <v>0</v>
          </cell>
          <cell r="CD82" t="str">
            <v>Funding x 4</v>
          </cell>
          <cell r="CF82" t="str">
            <v>-</v>
          </cell>
          <cell r="CG82" t="str">
            <v>-</v>
          </cell>
          <cell r="CH82" t="str">
            <v>-</v>
          </cell>
          <cell r="CI82">
            <v>0</v>
          </cell>
          <cell r="CK82" t="str">
            <v>-</v>
          </cell>
          <cell r="CL82" t="str">
            <v>-</v>
          </cell>
          <cell r="CM82" t="str">
            <v>-</v>
          </cell>
          <cell r="CN82">
            <v>0</v>
          </cell>
          <cell r="CP82" t="str">
            <v>-</v>
          </cell>
          <cell r="CQ82" t="str">
            <v>-</v>
          </cell>
          <cell r="CR82" t="str">
            <v>-</v>
          </cell>
          <cell r="CS82">
            <v>0</v>
          </cell>
          <cell r="CU82">
            <v>0</v>
          </cell>
          <cell r="CV82">
            <v>0</v>
          </cell>
          <cell r="CX82">
            <v>-500000</v>
          </cell>
          <cell r="CY82">
            <v>-500000</v>
          </cell>
        </row>
        <row r="83">
          <cell r="B83" t="str">
            <v>(N)72</v>
          </cell>
          <cell r="C83" t="str">
            <v>Steve Rist</v>
          </cell>
          <cell r="D83" t="str">
            <v>Lee Foster</v>
          </cell>
          <cell r="E83" t="str">
            <v>n/a</v>
          </cell>
          <cell r="F83" t="str">
            <v>REJECTED</v>
          </cell>
          <cell r="G83" t="str">
            <v>Merged with (N)73</v>
          </cell>
          <cell r="H83" t="str">
            <v>Agree</v>
          </cell>
          <cell r="I83" t="str">
            <v>Realising Operational Excellence</v>
          </cell>
          <cell r="J83" t="str">
            <v>Realising Operational Excellence</v>
          </cell>
          <cell r="K83" t="str">
            <v>Xoserve</v>
          </cell>
          <cell r="L83" t="str">
            <v>Instrastructure automation</v>
          </cell>
          <cell r="M83" t="str">
            <v>Our systems require manual intervention to maintain service. This initiative automates the necessary steps.</v>
          </cell>
          <cell r="R83">
            <v>0</v>
          </cell>
          <cell r="S83">
            <v>0</v>
          </cell>
          <cell r="T83">
            <v>0</v>
          </cell>
          <cell r="V83">
            <v>0</v>
          </cell>
          <cell r="W83">
            <v>0</v>
          </cell>
          <cell r="X83">
            <v>0</v>
          </cell>
          <cell r="Y83">
            <v>0</v>
          </cell>
          <cell r="Z83">
            <v>200000</v>
          </cell>
          <cell r="AA83">
            <v>200000</v>
          </cell>
          <cell r="AB83">
            <v>100000</v>
          </cell>
          <cell r="AC83">
            <v>500000</v>
          </cell>
          <cell r="AD83">
            <v>200000</v>
          </cell>
          <cell r="AE83">
            <v>200000</v>
          </cell>
          <cell r="AF83">
            <v>100000</v>
          </cell>
          <cell r="AG83">
            <v>500000</v>
          </cell>
          <cell r="AI83">
            <v>0</v>
          </cell>
          <cell r="AJ83">
            <v>0</v>
          </cell>
          <cell r="AK83">
            <v>0</v>
          </cell>
          <cell r="AL83">
            <v>0</v>
          </cell>
          <cell r="AM83">
            <v>0</v>
          </cell>
          <cell r="AN83">
            <v>0</v>
          </cell>
          <cell r="AO83">
            <v>200000</v>
          </cell>
          <cell r="AP83">
            <v>100000</v>
          </cell>
          <cell r="AQ83">
            <v>0</v>
          </cell>
          <cell r="AR83">
            <v>0</v>
          </cell>
          <cell r="AS83">
            <v>0</v>
          </cell>
          <cell r="AT83">
            <v>300000</v>
          </cell>
          <cell r="AW83" t="str">
            <v>-</v>
          </cell>
          <cell r="AX83">
            <v>0</v>
          </cell>
          <cell r="AY83">
            <v>0</v>
          </cell>
          <cell r="AZ83">
            <v>0</v>
          </cell>
          <cell r="BB83">
            <v>0</v>
          </cell>
          <cell r="BC83">
            <v>0</v>
          </cell>
          <cell r="BD83">
            <v>0</v>
          </cell>
          <cell r="BF83">
            <v>0</v>
          </cell>
          <cell r="BG83">
            <v>0</v>
          </cell>
          <cell r="BH83">
            <v>0</v>
          </cell>
          <cell r="BJ83">
            <v>0</v>
          </cell>
          <cell r="BK83">
            <v>0</v>
          </cell>
          <cell r="BL83">
            <v>0</v>
          </cell>
          <cell r="BN83">
            <v>0</v>
          </cell>
          <cell r="BO83">
            <v>0</v>
          </cell>
          <cell r="BP83">
            <v>0</v>
          </cell>
          <cell r="BR83">
            <v>0</v>
          </cell>
          <cell r="BS83">
            <v>0</v>
          </cell>
          <cell r="BT83">
            <v>0</v>
          </cell>
          <cell r="BV83">
            <v>0</v>
          </cell>
          <cell r="BW83">
            <v>0</v>
          </cell>
          <cell r="BX83">
            <v>0</v>
          </cell>
          <cell r="BZ83">
            <v>0</v>
          </cell>
          <cell r="CA83">
            <v>0</v>
          </cell>
          <cell r="CB83">
            <v>0</v>
          </cell>
          <cell r="CD83" t="str">
            <v>Funding x 4</v>
          </cell>
          <cell r="CF83" t="str">
            <v>-</v>
          </cell>
          <cell r="CG83" t="str">
            <v>-</v>
          </cell>
          <cell r="CH83" t="str">
            <v>-</v>
          </cell>
          <cell r="CI83">
            <v>0</v>
          </cell>
          <cell r="CK83" t="str">
            <v>-</v>
          </cell>
          <cell r="CL83" t="str">
            <v>-</v>
          </cell>
          <cell r="CM83" t="str">
            <v>-</v>
          </cell>
          <cell r="CN83">
            <v>0</v>
          </cell>
          <cell r="CP83" t="str">
            <v>-</v>
          </cell>
          <cell r="CQ83" t="str">
            <v>-</v>
          </cell>
          <cell r="CR83" t="str">
            <v>-</v>
          </cell>
          <cell r="CS83">
            <v>0</v>
          </cell>
          <cell r="CU83">
            <v>0</v>
          </cell>
          <cell r="CV83">
            <v>0</v>
          </cell>
          <cell r="CX83">
            <v>-200000</v>
          </cell>
          <cell r="CY83">
            <v>-200000</v>
          </cell>
        </row>
        <row r="84">
          <cell r="B84" t="str">
            <v>(N)73</v>
          </cell>
          <cell r="C84" t="str">
            <v>Steve Rist</v>
          </cell>
          <cell r="D84" t="str">
            <v>Lee Foster</v>
          </cell>
          <cell r="E84" t="str">
            <v>RECOMMENDED</v>
          </cell>
          <cell r="F84" t="str">
            <v>ACCEPTED</v>
          </cell>
          <cell r="H84" t="str">
            <v>Agree</v>
          </cell>
          <cell r="I84" t="str">
            <v>Realising Operational Excellence</v>
          </cell>
          <cell r="J84" t="str">
            <v>Realising Operational Excellence</v>
          </cell>
          <cell r="K84" t="str">
            <v>Xoserve</v>
          </cell>
          <cell r="L84" t="str">
            <v>Infrastructure General</v>
          </cell>
          <cell r="M84" t="str">
            <v>General invetment pot to include process redesign, automation, restructuring, training, SIAM, Cobit etc</v>
          </cell>
          <cell r="N84">
            <v>7.1999999999999995E-2</v>
          </cell>
          <cell r="O84">
            <v>0.46700000000000003</v>
          </cell>
          <cell r="P84">
            <v>0.01</v>
          </cell>
          <cell r="Q84">
            <v>0.45100000000000001</v>
          </cell>
          <cell r="R84">
            <v>0</v>
          </cell>
          <cell r="S84">
            <v>0</v>
          </cell>
          <cell r="T84">
            <v>0</v>
          </cell>
          <cell r="V84">
            <v>0</v>
          </cell>
          <cell r="W84">
            <v>0</v>
          </cell>
          <cell r="X84">
            <v>0</v>
          </cell>
          <cell r="Y84">
            <v>0</v>
          </cell>
          <cell r="Z84">
            <v>0</v>
          </cell>
          <cell r="AA84">
            <v>0</v>
          </cell>
          <cell r="AB84">
            <v>0</v>
          </cell>
          <cell r="AC84">
            <v>0</v>
          </cell>
          <cell r="AD84">
            <v>0</v>
          </cell>
          <cell r="AE84">
            <v>0</v>
          </cell>
          <cell r="AF84">
            <v>0</v>
          </cell>
          <cell r="AG84">
            <v>0</v>
          </cell>
          <cell r="AI84">
            <v>0</v>
          </cell>
          <cell r="AJ84">
            <v>0</v>
          </cell>
          <cell r="AK84">
            <v>0</v>
          </cell>
          <cell r="AL84">
            <v>0</v>
          </cell>
          <cell r="AM84">
            <v>0</v>
          </cell>
          <cell r="AN84">
            <v>0</v>
          </cell>
          <cell r="AO84">
            <v>500000</v>
          </cell>
          <cell r="AP84">
            <v>500000</v>
          </cell>
          <cell r="AQ84">
            <v>500000</v>
          </cell>
          <cell r="AR84">
            <v>500000</v>
          </cell>
          <cell r="AS84">
            <v>500000</v>
          </cell>
          <cell r="AT84">
            <v>2500000</v>
          </cell>
          <cell r="AV84">
            <v>0</v>
          </cell>
          <cell r="AW84" t="str">
            <v>-</v>
          </cell>
          <cell r="AX84">
            <v>0</v>
          </cell>
          <cell r="AY84">
            <v>0</v>
          </cell>
          <cell r="AZ84">
            <v>0</v>
          </cell>
          <cell r="BB84">
            <v>0</v>
          </cell>
          <cell r="BC84">
            <v>0</v>
          </cell>
          <cell r="BD84">
            <v>0</v>
          </cell>
          <cell r="BF84">
            <v>0</v>
          </cell>
          <cell r="BG84">
            <v>0</v>
          </cell>
          <cell r="BH84">
            <v>0</v>
          </cell>
          <cell r="BJ84">
            <v>0</v>
          </cell>
          <cell r="BK84">
            <v>0</v>
          </cell>
          <cell r="BL84">
            <v>0</v>
          </cell>
          <cell r="BN84">
            <v>0</v>
          </cell>
          <cell r="BO84">
            <v>0</v>
          </cell>
          <cell r="BP84">
            <v>0</v>
          </cell>
          <cell r="BR84">
            <v>0</v>
          </cell>
          <cell r="BS84">
            <v>0</v>
          </cell>
          <cell r="BT84">
            <v>0</v>
          </cell>
          <cell r="BV84">
            <v>0</v>
          </cell>
          <cell r="BW84">
            <v>0</v>
          </cell>
          <cell r="BX84">
            <v>0</v>
          </cell>
          <cell r="BZ84">
            <v>0</v>
          </cell>
          <cell r="CA84">
            <v>0</v>
          </cell>
          <cell r="CB84">
            <v>0</v>
          </cell>
          <cell r="CD84" t="str">
            <v>Funding x 4</v>
          </cell>
          <cell r="CF84" t="str">
            <v>Old</v>
          </cell>
          <cell r="CG84" t="str">
            <v>-</v>
          </cell>
          <cell r="CH84" t="str">
            <v>-</v>
          </cell>
          <cell r="CI84">
            <v>0</v>
          </cell>
          <cell r="CK84" t="str">
            <v>Old</v>
          </cell>
          <cell r="CL84" t="str">
            <v>-</v>
          </cell>
          <cell r="CM84" t="str">
            <v>-</v>
          </cell>
          <cell r="CN84">
            <v>0</v>
          </cell>
          <cell r="CP84" t="str">
            <v>New</v>
          </cell>
          <cell r="CQ84" t="str">
            <v>Yes</v>
          </cell>
          <cell r="CR84" t="str">
            <v>-</v>
          </cell>
          <cell r="CS84">
            <v>0</v>
          </cell>
          <cell r="CU84">
            <v>0</v>
          </cell>
          <cell r="CV84">
            <v>0</v>
          </cell>
          <cell r="CX84">
            <v>0</v>
          </cell>
          <cell r="CY84">
            <v>0</v>
          </cell>
        </row>
        <row r="85">
          <cell r="B85" t="str">
            <v>(N)74</v>
          </cell>
          <cell r="C85" t="str">
            <v>Steve Rist</v>
          </cell>
          <cell r="D85" t="str">
            <v>Lee Foster</v>
          </cell>
          <cell r="E85" t="str">
            <v>RECOMMENDED</v>
          </cell>
          <cell r="F85" t="str">
            <v>ACCEPTED</v>
          </cell>
          <cell r="H85" t="str">
            <v>Agree</v>
          </cell>
          <cell r="I85" t="str">
            <v>Realising Operational Excellence</v>
          </cell>
          <cell r="J85" t="str">
            <v>Realising Operational Excellence</v>
          </cell>
          <cell r="K85" t="str">
            <v>Xoserve</v>
          </cell>
          <cell r="L85" t="str">
            <v>Software Asset Management</v>
          </cell>
          <cell r="M85" t="str">
            <v>Gain control of our software assets</v>
          </cell>
          <cell r="N85">
            <v>7.1999999999999995E-2</v>
          </cell>
          <cell r="O85">
            <v>0.46700000000000003</v>
          </cell>
          <cell r="P85">
            <v>0.01</v>
          </cell>
          <cell r="Q85">
            <v>0.45100000000000001</v>
          </cell>
          <cell r="R85">
            <v>0</v>
          </cell>
          <cell r="S85">
            <v>0</v>
          </cell>
          <cell r="T85">
            <v>0</v>
          </cell>
          <cell r="V85">
            <v>0</v>
          </cell>
          <cell r="W85">
            <v>0</v>
          </cell>
          <cell r="X85">
            <v>0</v>
          </cell>
          <cell r="Y85">
            <v>0</v>
          </cell>
          <cell r="Z85">
            <v>283000</v>
          </cell>
          <cell r="AA85">
            <v>155000</v>
          </cell>
          <cell r="AB85">
            <v>155000</v>
          </cell>
          <cell r="AC85">
            <v>593000</v>
          </cell>
          <cell r="AD85">
            <v>283000</v>
          </cell>
          <cell r="AE85">
            <v>155000</v>
          </cell>
          <cell r="AF85">
            <v>155000</v>
          </cell>
          <cell r="AG85">
            <v>593000</v>
          </cell>
          <cell r="AI85">
            <v>0</v>
          </cell>
          <cell r="AJ85">
            <v>0</v>
          </cell>
          <cell r="AK85">
            <v>0</v>
          </cell>
          <cell r="AL85">
            <v>0</v>
          </cell>
          <cell r="AM85">
            <v>0</v>
          </cell>
          <cell r="AN85">
            <v>0</v>
          </cell>
          <cell r="AO85">
            <v>155000</v>
          </cell>
          <cell r="AP85">
            <v>155000</v>
          </cell>
          <cell r="AQ85">
            <v>155000</v>
          </cell>
          <cell r="AR85">
            <v>155000</v>
          </cell>
          <cell r="AS85">
            <v>155000</v>
          </cell>
          <cell r="AT85">
            <v>775000</v>
          </cell>
          <cell r="AV85">
            <v>0</v>
          </cell>
          <cell r="AW85" t="str">
            <v>-</v>
          </cell>
          <cell r="AX85">
            <v>0</v>
          </cell>
          <cell r="AY85">
            <v>0</v>
          </cell>
          <cell r="AZ85">
            <v>0</v>
          </cell>
          <cell r="BB85">
            <v>0</v>
          </cell>
          <cell r="BC85">
            <v>0</v>
          </cell>
          <cell r="BD85">
            <v>0</v>
          </cell>
          <cell r="BF85">
            <v>0</v>
          </cell>
          <cell r="BG85">
            <v>0</v>
          </cell>
          <cell r="BH85">
            <v>0</v>
          </cell>
          <cell r="BJ85">
            <v>0</v>
          </cell>
          <cell r="BK85">
            <v>0</v>
          </cell>
          <cell r="BL85">
            <v>0</v>
          </cell>
          <cell r="BN85">
            <v>20376</v>
          </cell>
          <cell r="BO85">
            <v>11160</v>
          </cell>
          <cell r="BP85">
            <v>11160</v>
          </cell>
          <cell r="BR85">
            <v>132161</v>
          </cell>
          <cell r="BS85">
            <v>72385</v>
          </cell>
          <cell r="BT85">
            <v>72385</v>
          </cell>
          <cell r="BV85">
            <v>2830</v>
          </cell>
          <cell r="BW85">
            <v>1550</v>
          </cell>
          <cell r="BX85">
            <v>1550</v>
          </cell>
          <cell r="BZ85">
            <v>127633</v>
          </cell>
          <cell r="CA85">
            <v>69905</v>
          </cell>
          <cell r="CB85">
            <v>69905</v>
          </cell>
          <cell r="CD85" t="str">
            <v>Funding x 4</v>
          </cell>
          <cell r="CF85" t="str">
            <v>New</v>
          </cell>
          <cell r="CG85" t="str">
            <v>Yes</v>
          </cell>
          <cell r="CH85" t="str">
            <v>-</v>
          </cell>
          <cell r="CI85">
            <v>28300</v>
          </cell>
          <cell r="CK85" t="str">
            <v>New</v>
          </cell>
          <cell r="CL85" t="str">
            <v>Yes</v>
          </cell>
          <cell r="CM85" t="str">
            <v>-</v>
          </cell>
          <cell r="CN85">
            <v>15500</v>
          </cell>
          <cell r="CP85" t="str">
            <v>New</v>
          </cell>
          <cell r="CQ85" t="str">
            <v>Yes</v>
          </cell>
          <cell r="CR85" t="str">
            <v>-</v>
          </cell>
          <cell r="CS85">
            <v>15500</v>
          </cell>
          <cell r="CU85">
            <v>0</v>
          </cell>
          <cell r="CV85">
            <v>0</v>
          </cell>
          <cell r="CX85">
            <v>-283000</v>
          </cell>
          <cell r="CY85">
            <v>-155000</v>
          </cell>
        </row>
        <row r="86">
          <cell r="B86" t="str">
            <v>(N)75</v>
          </cell>
          <cell r="C86" t="str">
            <v>Steve Rist</v>
          </cell>
          <cell r="D86" t="str">
            <v>Andrew Szabo</v>
          </cell>
          <cell r="E86" t="str">
            <v>n/a</v>
          </cell>
          <cell r="F86" t="str">
            <v>REJECTED</v>
          </cell>
          <cell r="G86" t="str">
            <v>UAT should be costed for as part of each project and IRC should ensure this is included - we should not invest in this in a standalone way.</v>
          </cell>
          <cell r="H86" t="str">
            <v>Agree</v>
          </cell>
          <cell r="I86" t="str">
            <v>General Annual Customer Change</v>
          </cell>
          <cell r="J86" t="str">
            <v>General Annual Customer Change</v>
          </cell>
          <cell r="K86" t="str">
            <v>Xoserve</v>
          </cell>
          <cell r="L86" t="str">
            <v>Change UAT Capacity</v>
          </cell>
          <cell r="M86" t="str">
            <v>Support our Change Programme</v>
          </cell>
          <cell r="R86">
            <v>0</v>
          </cell>
          <cell r="S86">
            <v>0</v>
          </cell>
          <cell r="T86">
            <v>0</v>
          </cell>
          <cell r="V86">
            <v>0</v>
          </cell>
          <cell r="W86">
            <v>0</v>
          </cell>
          <cell r="X86">
            <v>0</v>
          </cell>
          <cell r="Y86">
            <v>0</v>
          </cell>
          <cell r="Z86">
            <v>1280000</v>
          </cell>
          <cell r="AA86">
            <v>0</v>
          </cell>
          <cell r="AB86">
            <v>0</v>
          </cell>
          <cell r="AC86">
            <v>1280000</v>
          </cell>
          <cell r="AD86">
            <v>1280000</v>
          </cell>
          <cell r="AE86">
            <v>0</v>
          </cell>
          <cell r="AF86">
            <v>0</v>
          </cell>
          <cell r="AG86">
            <v>1280000</v>
          </cell>
          <cell r="AI86">
            <v>0</v>
          </cell>
          <cell r="AJ86">
            <v>0</v>
          </cell>
          <cell r="AK86">
            <v>0</v>
          </cell>
          <cell r="AL86">
            <v>0</v>
          </cell>
          <cell r="AM86">
            <v>0</v>
          </cell>
          <cell r="AN86">
            <v>0</v>
          </cell>
          <cell r="AO86">
            <v>0</v>
          </cell>
          <cell r="AP86">
            <v>0</v>
          </cell>
          <cell r="AQ86">
            <v>0</v>
          </cell>
          <cell r="AR86">
            <v>0</v>
          </cell>
          <cell r="AS86">
            <v>0</v>
          </cell>
          <cell r="AT86">
            <v>0</v>
          </cell>
          <cell r="AW86" t="str">
            <v>-</v>
          </cell>
          <cell r="AX86">
            <v>0</v>
          </cell>
          <cell r="AY86">
            <v>0</v>
          </cell>
          <cell r="AZ86">
            <v>0</v>
          </cell>
          <cell r="BB86">
            <v>0</v>
          </cell>
          <cell r="BC86">
            <v>0</v>
          </cell>
          <cell r="BD86">
            <v>0</v>
          </cell>
          <cell r="BF86">
            <v>0</v>
          </cell>
          <cell r="BG86">
            <v>0</v>
          </cell>
          <cell r="BH86">
            <v>0</v>
          </cell>
          <cell r="BJ86">
            <v>0</v>
          </cell>
          <cell r="BK86">
            <v>0</v>
          </cell>
          <cell r="BL86">
            <v>0</v>
          </cell>
          <cell r="BN86">
            <v>0</v>
          </cell>
          <cell r="BO86">
            <v>0</v>
          </cell>
          <cell r="BP86">
            <v>0</v>
          </cell>
          <cell r="BR86">
            <v>0</v>
          </cell>
          <cell r="BS86">
            <v>0</v>
          </cell>
          <cell r="BT86">
            <v>0</v>
          </cell>
          <cell r="BV86">
            <v>0</v>
          </cell>
          <cell r="BW86">
            <v>0</v>
          </cell>
          <cell r="BX86">
            <v>0</v>
          </cell>
          <cell r="BZ86">
            <v>0</v>
          </cell>
          <cell r="CA86">
            <v>0</v>
          </cell>
          <cell r="CB86">
            <v>0</v>
          </cell>
          <cell r="CD86" t="str">
            <v>Funding x 4</v>
          </cell>
          <cell r="CF86" t="str">
            <v>-</v>
          </cell>
          <cell r="CG86" t="str">
            <v>-</v>
          </cell>
          <cell r="CH86" t="str">
            <v>-</v>
          </cell>
          <cell r="CI86">
            <v>0</v>
          </cell>
          <cell r="CK86" t="str">
            <v>-</v>
          </cell>
          <cell r="CL86" t="str">
            <v>-</v>
          </cell>
          <cell r="CM86" t="str">
            <v>-</v>
          </cell>
          <cell r="CN86">
            <v>0</v>
          </cell>
          <cell r="CP86" t="str">
            <v>-</v>
          </cell>
          <cell r="CQ86" t="str">
            <v>-</v>
          </cell>
          <cell r="CR86" t="str">
            <v>-</v>
          </cell>
          <cell r="CS86">
            <v>0</v>
          </cell>
          <cell r="CU86">
            <v>0</v>
          </cell>
          <cell r="CV86">
            <v>0</v>
          </cell>
          <cell r="CX86">
            <v>-1280000</v>
          </cell>
          <cell r="CY86">
            <v>0</v>
          </cell>
        </row>
        <row r="87">
          <cell r="B87" t="str">
            <v>(N)76</v>
          </cell>
          <cell r="C87" t="str">
            <v>Lee Foster</v>
          </cell>
          <cell r="D87" t="str">
            <v>Lee Foster</v>
          </cell>
          <cell r="E87" t="str">
            <v>n/a</v>
          </cell>
          <cell r="F87" t="str">
            <v>REJECTED</v>
          </cell>
          <cell r="G87" t="str">
            <v>This sounds very fluffy! If included at all, it should be included as part of the innovation budget held centrally under (N)64</v>
          </cell>
          <cell r="H87" t="str">
            <v>Agree</v>
          </cell>
          <cell r="I87" t="str">
            <v>Moving to the Cloud</v>
          </cell>
          <cell r="J87" t="str">
            <v>Moving to the Cloud</v>
          </cell>
          <cell r="K87" t="str">
            <v>Xoserve</v>
          </cell>
          <cell r="L87" t="str">
            <v>Leverage Capability of the Enterprise Cloud Platform</v>
          </cell>
          <cell r="M87" t="str">
            <v>With the delivery of the Enterprise Cloud Platform to support the DC Exit programme, this initiative is to deliver the requirements that leverage the future capability of this platform as identified by an internal roadmap.</v>
          </cell>
          <cell r="R87">
            <v>0</v>
          </cell>
          <cell r="S87">
            <v>0</v>
          </cell>
          <cell r="T87">
            <v>0</v>
          </cell>
          <cell r="V87">
            <v>0</v>
          </cell>
          <cell r="W87">
            <v>0</v>
          </cell>
          <cell r="X87">
            <v>0</v>
          </cell>
          <cell r="Y87">
            <v>0</v>
          </cell>
          <cell r="Z87">
            <v>300000</v>
          </cell>
          <cell r="AA87">
            <v>0</v>
          </cell>
          <cell r="AB87">
            <v>0</v>
          </cell>
          <cell r="AC87">
            <v>300000</v>
          </cell>
          <cell r="AD87">
            <v>300000</v>
          </cell>
          <cell r="AE87">
            <v>0</v>
          </cell>
          <cell r="AF87">
            <v>0</v>
          </cell>
          <cell r="AG87">
            <v>300000</v>
          </cell>
          <cell r="AI87">
            <v>0</v>
          </cell>
          <cell r="AJ87">
            <v>0</v>
          </cell>
          <cell r="AK87">
            <v>0</v>
          </cell>
          <cell r="AL87">
            <v>0</v>
          </cell>
          <cell r="AM87">
            <v>0</v>
          </cell>
          <cell r="AN87">
            <v>0</v>
          </cell>
          <cell r="AO87">
            <v>0</v>
          </cell>
          <cell r="AP87">
            <v>0</v>
          </cell>
          <cell r="AQ87">
            <v>0</v>
          </cell>
          <cell r="AR87">
            <v>0</v>
          </cell>
          <cell r="AS87">
            <v>0</v>
          </cell>
          <cell r="AT87">
            <v>0</v>
          </cell>
          <cell r="AW87" t="str">
            <v>-</v>
          </cell>
          <cell r="AX87">
            <v>0</v>
          </cell>
          <cell r="AY87">
            <v>0</v>
          </cell>
          <cell r="AZ87">
            <v>0</v>
          </cell>
          <cell r="BB87">
            <v>0</v>
          </cell>
          <cell r="BC87">
            <v>0</v>
          </cell>
          <cell r="BD87">
            <v>0</v>
          </cell>
          <cell r="BF87">
            <v>0</v>
          </cell>
          <cell r="BG87">
            <v>0</v>
          </cell>
          <cell r="BH87">
            <v>0</v>
          </cell>
          <cell r="BJ87">
            <v>0</v>
          </cell>
          <cell r="BK87">
            <v>0</v>
          </cell>
          <cell r="BL87">
            <v>0</v>
          </cell>
          <cell r="BN87">
            <v>0</v>
          </cell>
          <cell r="BO87">
            <v>0</v>
          </cell>
          <cell r="BP87">
            <v>0</v>
          </cell>
          <cell r="BR87">
            <v>0</v>
          </cell>
          <cell r="BS87">
            <v>0</v>
          </cell>
          <cell r="BT87">
            <v>0</v>
          </cell>
          <cell r="BV87">
            <v>0</v>
          </cell>
          <cell r="BW87">
            <v>0</v>
          </cell>
          <cell r="BX87">
            <v>0</v>
          </cell>
          <cell r="BZ87">
            <v>0</v>
          </cell>
          <cell r="CA87">
            <v>0</v>
          </cell>
          <cell r="CB87">
            <v>0</v>
          </cell>
          <cell r="CD87" t="str">
            <v>Funding x 4</v>
          </cell>
          <cell r="CF87" t="str">
            <v>-</v>
          </cell>
          <cell r="CG87" t="str">
            <v>-</v>
          </cell>
          <cell r="CH87" t="str">
            <v>-</v>
          </cell>
          <cell r="CI87">
            <v>0</v>
          </cell>
          <cell r="CK87" t="str">
            <v>-</v>
          </cell>
          <cell r="CL87" t="str">
            <v>-</v>
          </cell>
          <cell r="CM87" t="str">
            <v>-</v>
          </cell>
          <cell r="CN87">
            <v>0</v>
          </cell>
          <cell r="CP87" t="str">
            <v>-</v>
          </cell>
          <cell r="CQ87" t="str">
            <v>-</v>
          </cell>
          <cell r="CR87" t="str">
            <v>-</v>
          </cell>
          <cell r="CS87">
            <v>0</v>
          </cell>
          <cell r="CU87">
            <v>0</v>
          </cell>
          <cell r="CV87">
            <v>0</v>
          </cell>
          <cell r="CX87">
            <v>-300000</v>
          </cell>
          <cell r="CY87">
            <v>0</v>
          </cell>
        </row>
        <row r="88">
          <cell r="B88" t="str">
            <v>(N)78</v>
          </cell>
          <cell r="C88" t="str">
            <v>Steve Rist</v>
          </cell>
          <cell r="D88" t="str">
            <v>Lee Foster</v>
          </cell>
          <cell r="E88" t="str">
            <v>UNALLOCATED</v>
          </cell>
          <cell r="F88" t="str">
            <v>ACCEPTED</v>
          </cell>
          <cell r="H88" t="str">
            <v>Agree</v>
          </cell>
          <cell r="I88" t="str">
            <v>General Annual Customer Change</v>
          </cell>
          <cell r="J88" t="str">
            <v>General Annual Customer Change</v>
          </cell>
          <cell r="K88" t="str">
            <v>Customer</v>
          </cell>
          <cell r="L88" t="str">
            <v>Unallocated Investment Pot</v>
          </cell>
          <cell r="M88" t="str">
            <v>Sum of money required to keep overall baseline investment profile at similar levels to yrs 1&amp;2</v>
          </cell>
          <cell r="N88">
            <v>7.1999999999999995E-2</v>
          </cell>
          <cell r="O88">
            <v>0.46700000000000003</v>
          </cell>
          <cell r="P88">
            <v>0.01</v>
          </cell>
          <cell r="Q88">
            <v>0.45100000000000001</v>
          </cell>
          <cell r="R88">
            <v>0</v>
          </cell>
          <cell r="S88">
            <v>0</v>
          </cell>
          <cell r="T88">
            <v>0</v>
          </cell>
          <cell r="V88">
            <v>0</v>
          </cell>
          <cell r="W88">
            <v>0</v>
          </cell>
          <cell r="X88">
            <v>0</v>
          </cell>
          <cell r="Y88">
            <v>0</v>
          </cell>
          <cell r="Z88">
            <v>0</v>
          </cell>
          <cell r="AA88">
            <v>0</v>
          </cell>
          <cell r="AB88">
            <v>14100000</v>
          </cell>
          <cell r="AC88">
            <v>14100000</v>
          </cell>
          <cell r="AD88">
            <v>0</v>
          </cell>
          <cell r="AE88">
            <v>0</v>
          </cell>
          <cell r="AF88">
            <v>14100000</v>
          </cell>
          <cell r="AG88">
            <v>14100000</v>
          </cell>
          <cell r="AI88">
            <v>0</v>
          </cell>
          <cell r="AJ88">
            <v>0</v>
          </cell>
          <cell r="AK88">
            <v>0</v>
          </cell>
          <cell r="AL88">
            <v>0</v>
          </cell>
          <cell r="AM88">
            <v>0</v>
          </cell>
          <cell r="AN88">
            <v>0</v>
          </cell>
          <cell r="AO88">
            <v>0</v>
          </cell>
          <cell r="AP88">
            <v>0</v>
          </cell>
          <cell r="AQ88">
            <v>0</v>
          </cell>
          <cell r="AR88">
            <v>0</v>
          </cell>
          <cell r="AS88">
            <v>0</v>
          </cell>
          <cell r="AT88">
            <v>0</v>
          </cell>
          <cell r="AW88" t="str">
            <v>-</v>
          </cell>
          <cell r="AX88">
            <v>0</v>
          </cell>
          <cell r="AY88">
            <v>0</v>
          </cell>
          <cell r="AZ88">
            <v>0</v>
          </cell>
          <cell r="BB88">
            <v>0</v>
          </cell>
          <cell r="BC88">
            <v>0</v>
          </cell>
          <cell r="BD88">
            <v>0</v>
          </cell>
          <cell r="BF88">
            <v>0</v>
          </cell>
          <cell r="BG88">
            <v>0</v>
          </cell>
          <cell r="BH88">
            <v>0</v>
          </cell>
          <cell r="BJ88">
            <v>0</v>
          </cell>
          <cell r="BK88">
            <v>0</v>
          </cell>
          <cell r="BL88">
            <v>0</v>
          </cell>
          <cell r="BN88">
            <v>0</v>
          </cell>
          <cell r="BO88">
            <v>0</v>
          </cell>
          <cell r="BP88">
            <v>1015199.9999999999</v>
          </cell>
          <cell r="BR88">
            <v>0</v>
          </cell>
          <cell r="BS88">
            <v>0</v>
          </cell>
          <cell r="BT88">
            <v>6584700</v>
          </cell>
          <cell r="BV88">
            <v>0</v>
          </cell>
          <cell r="BW88">
            <v>0</v>
          </cell>
          <cell r="BX88">
            <v>141000</v>
          </cell>
          <cell r="BZ88">
            <v>0</v>
          </cell>
          <cell r="CA88">
            <v>0</v>
          </cell>
          <cell r="CB88">
            <v>6359100</v>
          </cell>
          <cell r="CD88" t="str">
            <v>Funding x 4</v>
          </cell>
          <cell r="CF88" t="str">
            <v>Old</v>
          </cell>
          <cell r="CG88" t="str">
            <v>-</v>
          </cell>
          <cell r="CH88" t="str">
            <v>-</v>
          </cell>
          <cell r="CI88">
            <v>0</v>
          </cell>
          <cell r="CK88" t="str">
            <v>Old</v>
          </cell>
          <cell r="CL88" t="str">
            <v>-</v>
          </cell>
          <cell r="CM88" t="str">
            <v>-</v>
          </cell>
          <cell r="CN88">
            <v>0</v>
          </cell>
          <cell r="CP88" t="str">
            <v>New</v>
          </cell>
          <cell r="CQ88" t="str">
            <v>Yes</v>
          </cell>
          <cell r="CR88" t="str">
            <v>Apply Limit</v>
          </cell>
          <cell r="CS88">
            <v>300000</v>
          </cell>
          <cell r="CU88">
            <v>0</v>
          </cell>
          <cell r="CV88">
            <v>0</v>
          </cell>
          <cell r="CX88">
            <v>0</v>
          </cell>
          <cell r="CY88">
            <v>0</v>
          </cell>
        </row>
        <row r="89">
          <cell r="B89" t="str">
            <v>(N)77</v>
          </cell>
          <cell r="C89" t="str">
            <v>Lee Foster</v>
          </cell>
          <cell r="D89" t="str">
            <v>Lee Foster</v>
          </cell>
          <cell r="E89" t="str">
            <v>n/a</v>
          </cell>
          <cell r="F89" t="str">
            <v>REJECTED</v>
          </cell>
          <cell r="G89" t="str">
            <v>Slow down programme so that this charge is not incurred, or ensure any new partner amortises this cost for us</v>
          </cell>
          <cell r="H89" t="str">
            <v>Disagree</v>
          </cell>
          <cell r="I89" t="str">
            <v xml:space="preserve">Maintaining and improving our services </v>
          </cell>
          <cell r="J89" t="str">
            <v xml:space="preserve">Maintaining and improving our services </v>
          </cell>
          <cell r="K89" t="str">
            <v>Xoserve</v>
          </cell>
          <cell r="L89" t="str">
            <v>Early exit WIPRO contract</v>
          </cell>
          <cell r="M89" t="str">
            <v>Provision for early exit from WIPRO contract - UK Link</v>
          </cell>
          <cell r="R89">
            <v>0</v>
          </cell>
          <cell r="S89">
            <v>0</v>
          </cell>
          <cell r="T89">
            <v>0</v>
          </cell>
          <cell r="V89">
            <v>0</v>
          </cell>
          <cell r="W89">
            <v>0</v>
          </cell>
          <cell r="X89">
            <v>0</v>
          </cell>
          <cell r="Y89">
            <v>0</v>
          </cell>
          <cell r="Z89">
            <v>0</v>
          </cell>
          <cell r="AA89">
            <v>550000</v>
          </cell>
          <cell r="AB89">
            <v>0</v>
          </cell>
          <cell r="AC89">
            <v>550000</v>
          </cell>
          <cell r="AD89">
            <v>0</v>
          </cell>
          <cell r="AE89">
            <v>550000</v>
          </cell>
          <cell r="AF89">
            <v>0</v>
          </cell>
          <cell r="AG89">
            <v>550000</v>
          </cell>
          <cell r="AI89">
            <v>0</v>
          </cell>
          <cell r="AJ89">
            <v>0</v>
          </cell>
          <cell r="AK89">
            <v>0</v>
          </cell>
          <cell r="AL89">
            <v>0</v>
          </cell>
          <cell r="AM89">
            <v>0</v>
          </cell>
          <cell r="AN89">
            <v>0</v>
          </cell>
          <cell r="AO89">
            <v>550000</v>
          </cell>
          <cell r="AP89">
            <v>0</v>
          </cell>
          <cell r="AQ89">
            <v>0</v>
          </cell>
          <cell r="AR89">
            <v>0</v>
          </cell>
          <cell r="AS89">
            <v>0</v>
          </cell>
          <cell r="AT89">
            <v>550000</v>
          </cell>
          <cell r="AW89" t="str">
            <v>-</v>
          </cell>
          <cell r="AX89">
            <v>0</v>
          </cell>
          <cell r="AY89">
            <v>0</v>
          </cell>
          <cell r="AZ89">
            <v>0</v>
          </cell>
          <cell r="BB89">
            <v>0</v>
          </cell>
          <cell r="BC89">
            <v>0</v>
          </cell>
          <cell r="BD89">
            <v>0</v>
          </cell>
          <cell r="BF89">
            <v>0</v>
          </cell>
          <cell r="BG89">
            <v>0</v>
          </cell>
          <cell r="BH89">
            <v>0</v>
          </cell>
          <cell r="BJ89">
            <v>0</v>
          </cell>
          <cell r="BK89">
            <v>0</v>
          </cell>
          <cell r="BL89">
            <v>0</v>
          </cell>
          <cell r="BN89">
            <v>0</v>
          </cell>
          <cell r="BO89">
            <v>0</v>
          </cell>
          <cell r="BP89">
            <v>0</v>
          </cell>
          <cell r="BR89">
            <v>0</v>
          </cell>
          <cell r="BS89">
            <v>0</v>
          </cell>
          <cell r="BT89">
            <v>0</v>
          </cell>
          <cell r="BV89">
            <v>0</v>
          </cell>
          <cell r="BW89">
            <v>0</v>
          </cell>
          <cell r="BX89">
            <v>0</v>
          </cell>
          <cell r="BZ89">
            <v>0</v>
          </cell>
          <cell r="CA89">
            <v>0</v>
          </cell>
          <cell r="CB89">
            <v>0</v>
          </cell>
          <cell r="CD89" t="str">
            <v>Funding x 4</v>
          </cell>
          <cell r="CF89" t="str">
            <v>-</v>
          </cell>
          <cell r="CG89" t="str">
            <v>-</v>
          </cell>
          <cell r="CH89" t="str">
            <v>-</v>
          </cell>
          <cell r="CI89">
            <v>0</v>
          </cell>
          <cell r="CK89" t="str">
            <v>-</v>
          </cell>
          <cell r="CL89" t="str">
            <v>-</v>
          </cell>
          <cell r="CM89" t="str">
            <v>-</v>
          </cell>
          <cell r="CN89">
            <v>0</v>
          </cell>
          <cell r="CP89" t="str">
            <v>-</v>
          </cell>
          <cell r="CQ89" t="str">
            <v>-</v>
          </cell>
          <cell r="CR89" t="str">
            <v>-</v>
          </cell>
          <cell r="CS89">
            <v>0</v>
          </cell>
          <cell r="CU89">
            <v>0</v>
          </cell>
          <cell r="CV89">
            <v>0</v>
          </cell>
          <cell r="CX89">
            <v>0</v>
          </cell>
          <cell r="CY89">
            <v>-550000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5">
          <cell r="B5" t="str">
            <v>CC Code</v>
          </cell>
          <cell r="C5" t="str">
            <v>CC Name</v>
          </cell>
          <cell r="D5" t="str">
            <v>Department</v>
          </cell>
          <cell r="E5" t="str">
            <v>XEC</v>
          </cell>
          <cell r="F5" t="str">
            <v>CEO</v>
          </cell>
          <cell r="G5" t="str">
            <v>Exec</v>
          </cell>
          <cell r="H5" t="str">
            <v>M3</v>
          </cell>
          <cell r="I5" t="str">
            <v>M2</v>
          </cell>
          <cell r="J5" t="str">
            <v>M1</v>
          </cell>
          <cell r="K5" t="str">
            <v>E3</v>
          </cell>
          <cell r="L5" t="str">
            <v>E2</v>
          </cell>
          <cell r="M5" t="str">
            <v>E1</v>
          </cell>
          <cell r="N5" t="str">
            <v>DS3</v>
          </cell>
          <cell r="O5" t="str">
            <v>DS2</v>
          </cell>
          <cell r="P5" t="str">
            <v>DS1</v>
          </cell>
        </row>
        <row r="6">
          <cell r="B6" t="str">
            <v>XS101</v>
          </cell>
          <cell r="C6" t="str">
            <v>Operational Change</v>
          </cell>
          <cell r="D6" t="str">
            <v>Operations</v>
          </cell>
          <cell r="E6" t="str">
            <v>Steve Rist</v>
          </cell>
          <cell r="G6">
            <v>0</v>
          </cell>
          <cell r="H6">
            <v>0</v>
          </cell>
          <cell r="I6">
            <v>4900.08</v>
          </cell>
          <cell r="J6">
            <v>3995.2533441426835</v>
          </cell>
          <cell r="K6">
            <v>6380.1265432098762</v>
          </cell>
          <cell r="L6">
            <v>5136.3052913488555</v>
          </cell>
          <cell r="M6">
            <v>3919.7771951097757</v>
          </cell>
          <cell r="N6">
            <v>2753.1885167464111</v>
          </cell>
          <cell r="O6">
            <v>0</v>
          </cell>
          <cell r="P6">
            <v>0</v>
          </cell>
        </row>
        <row r="7">
          <cell r="B7" t="str">
            <v>XS102</v>
          </cell>
          <cell r="C7" t="str">
            <v>Customer Data Services</v>
          </cell>
          <cell r="D7" t="str">
            <v>Operations</v>
          </cell>
          <cell r="E7" t="str">
            <v>Steve Rist</v>
          </cell>
          <cell r="G7">
            <v>0</v>
          </cell>
          <cell r="H7">
            <v>0</v>
          </cell>
          <cell r="I7">
            <v>5209.83</v>
          </cell>
          <cell r="J7">
            <v>4113.75</v>
          </cell>
          <cell r="K7">
            <v>6380.1265432098762</v>
          </cell>
          <cell r="L7">
            <v>5136.3052913488555</v>
          </cell>
          <cell r="M7">
            <v>3552.1330983772823</v>
          </cell>
          <cell r="N7">
            <v>2501.3793333333324</v>
          </cell>
          <cell r="O7">
            <v>1823.8974871502</v>
          </cell>
          <cell r="P7">
            <v>0</v>
          </cell>
        </row>
        <row r="8">
          <cell r="B8" t="str">
            <v>XS103</v>
          </cell>
          <cell r="C8" t="str">
            <v>Billing Operations</v>
          </cell>
          <cell r="D8" t="str">
            <v>Operations</v>
          </cell>
          <cell r="E8" t="str">
            <v>Steve Rist</v>
          </cell>
          <cell r="G8">
            <v>12500</v>
          </cell>
          <cell r="H8">
            <v>5969.079999999999</v>
          </cell>
          <cell r="I8">
            <v>4358.08</v>
          </cell>
          <cell r="J8">
            <v>3680.0958549222805</v>
          </cell>
          <cell r="K8">
            <v>6380.1265432098762</v>
          </cell>
          <cell r="L8">
            <v>5136.3052913488555</v>
          </cell>
          <cell r="M8">
            <v>3321.5</v>
          </cell>
          <cell r="N8">
            <v>2659.5338345864652</v>
          </cell>
          <cell r="O8">
            <v>1843.0900846432901</v>
          </cell>
          <cell r="P8">
            <v>1571.9966666666667</v>
          </cell>
        </row>
        <row r="9">
          <cell r="B9" t="str">
            <v>XS106</v>
          </cell>
          <cell r="C9" t="str">
            <v>IS Operations</v>
          </cell>
          <cell r="D9" t="str">
            <v>Operations</v>
          </cell>
          <cell r="E9" t="str">
            <v>Steve Rist</v>
          </cell>
          <cell r="G9">
            <v>0</v>
          </cell>
          <cell r="H9">
            <v>5472</v>
          </cell>
          <cell r="I9">
            <v>0</v>
          </cell>
          <cell r="J9">
            <v>4031</v>
          </cell>
          <cell r="K9">
            <v>0</v>
          </cell>
          <cell r="L9">
            <v>4660</v>
          </cell>
          <cell r="M9">
            <v>4030.7900000000004</v>
          </cell>
          <cell r="N9">
            <v>2681.2303276728048</v>
          </cell>
          <cell r="O9">
            <v>1868.31</v>
          </cell>
          <cell r="P9">
            <v>0</v>
          </cell>
        </row>
        <row r="10">
          <cell r="B10" t="str">
            <v>XS104</v>
          </cell>
          <cell r="C10" t="str">
            <v>Service Excellence</v>
          </cell>
          <cell r="D10" t="str">
            <v>Operations</v>
          </cell>
          <cell r="E10" t="str">
            <v>Steve Rist</v>
          </cell>
          <cell r="G10">
            <v>0</v>
          </cell>
          <cell r="H10">
            <v>0</v>
          </cell>
          <cell r="I10">
            <v>5417</v>
          </cell>
          <cell r="J10">
            <v>4113.75</v>
          </cell>
          <cell r="K10">
            <v>0</v>
          </cell>
          <cell r="L10">
            <v>0</v>
          </cell>
          <cell r="M10">
            <v>0</v>
          </cell>
          <cell r="N10">
            <v>2691.17</v>
          </cell>
          <cell r="O10">
            <v>0</v>
          </cell>
          <cell r="P10">
            <v>0</v>
          </cell>
        </row>
        <row r="11">
          <cell r="B11" t="str">
            <v>XS105</v>
          </cell>
          <cell r="C11" t="str">
            <v>Analytical Services</v>
          </cell>
          <cell r="D11" t="str">
            <v>Operations</v>
          </cell>
          <cell r="E11" t="str">
            <v>Steve Rist</v>
          </cell>
          <cell r="G11">
            <v>0</v>
          </cell>
          <cell r="H11">
            <v>0</v>
          </cell>
          <cell r="I11">
            <v>4853.7589743589742</v>
          </cell>
          <cell r="J11">
            <v>4113.75</v>
          </cell>
          <cell r="K11">
            <v>0</v>
          </cell>
          <cell r="L11">
            <v>0</v>
          </cell>
          <cell r="M11">
            <v>4113.7423935091283</v>
          </cell>
          <cell r="N11">
            <v>2660</v>
          </cell>
          <cell r="O11">
            <v>1779.5</v>
          </cell>
          <cell r="P11">
            <v>1327.8500000000001</v>
          </cell>
        </row>
        <row r="12">
          <cell r="B12" t="str">
            <v>XS107</v>
          </cell>
          <cell r="C12" t="str">
            <v>Credit &amp; Neutrality</v>
          </cell>
          <cell r="D12" t="str">
            <v>Operations</v>
          </cell>
          <cell r="E12" t="str">
            <v>Steve Rist</v>
          </cell>
          <cell r="G12">
            <v>0</v>
          </cell>
          <cell r="H12">
            <v>0</v>
          </cell>
          <cell r="I12">
            <v>4833.33</v>
          </cell>
          <cell r="J12">
            <v>4007.9331998441608</v>
          </cell>
          <cell r="K12">
            <v>0</v>
          </cell>
          <cell r="L12">
            <v>4660</v>
          </cell>
          <cell r="M12">
            <v>2742.5</v>
          </cell>
          <cell r="N12">
            <v>2570.9370567375881</v>
          </cell>
          <cell r="O12">
            <v>2061.5300000000002</v>
          </cell>
          <cell r="P12">
            <v>1449.9233333333334</v>
          </cell>
        </row>
        <row r="13">
          <cell r="B13" t="str">
            <v>XS401</v>
          </cell>
          <cell r="C13" t="str">
            <v>Strategy</v>
          </cell>
          <cell r="D13" t="str">
            <v>Strategy</v>
          </cell>
          <cell r="E13" t="str">
            <v>Vicky Palmer</v>
          </cell>
          <cell r="G13">
            <v>8380.9857142857163</v>
          </cell>
          <cell r="H13">
            <v>5836.170000000001</v>
          </cell>
          <cell r="I13">
            <v>5833</v>
          </cell>
          <cell r="J13">
            <v>0</v>
          </cell>
          <cell r="K13">
            <v>5836.170000000001</v>
          </cell>
          <cell r="L13">
            <v>5833</v>
          </cell>
          <cell r="M13">
            <v>0</v>
          </cell>
          <cell r="N13">
            <v>0</v>
          </cell>
          <cell r="O13">
            <v>0</v>
          </cell>
          <cell r="P13">
            <v>0</v>
          </cell>
        </row>
        <row r="14">
          <cell r="B14" t="str">
            <v>XS208</v>
          </cell>
          <cell r="C14" t="str">
            <v>Architecture</v>
          </cell>
          <cell r="D14" t="str">
            <v>Strategy</v>
          </cell>
          <cell r="E14" t="str">
            <v>Vicky Palmer</v>
          </cell>
          <cell r="G14">
            <v>0</v>
          </cell>
          <cell r="H14">
            <v>8333.33</v>
          </cell>
          <cell r="I14">
            <v>4583.17</v>
          </cell>
          <cell r="J14">
            <v>0</v>
          </cell>
          <cell r="K14">
            <v>6333.329999999999</v>
          </cell>
          <cell r="L14">
            <v>5833.329999999999</v>
          </cell>
          <cell r="M14">
            <v>4202.58</v>
          </cell>
          <cell r="N14">
            <v>2832.42</v>
          </cell>
          <cell r="O14">
            <v>0</v>
          </cell>
          <cell r="P14">
            <v>0</v>
          </cell>
        </row>
        <row r="15">
          <cell r="B15" t="str">
            <v>XS203</v>
          </cell>
          <cell r="C15" t="str">
            <v>Portfolio Governance</v>
          </cell>
          <cell r="D15" t="str">
            <v>Commercial</v>
          </cell>
          <cell r="E15" t="str">
            <v>Clive Nicholas</v>
          </cell>
          <cell r="G15">
            <v>0</v>
          </cell>
          <cell r="H15">
            <v>6666</v>
          </cell>
          <cell r="I15">
            <v>4878</v>
          </cell>
          <cell r="J15">
            <v>4138.6307692307691</v>
          </cell>
          <cell r="K15">
            <v>6750</v>
          </cell>
          <cell r="L15">
            <v>5000</v>
          </cell>
          <cell r="M15">
            <v>3333.17</v>
          </cell>
          <cell r="N15">
            <v>2682</v>
          </cell>
          <cell r="O15">
            <v>1780.1599999999999</v>
          </cell>
          <cell r="P15">
            <v>0</v>
          </cell>
        </row>
        <row r="16">
          <cell r="B16" t="str">
            <v>XS501</v>
          </cell>
          <cell r="C16" t="str">
            <v>Financial Reporting</v>
          </cell>
          <cell r="D16" t="str">
            <v>Commercial</v>
          </cell>
          <cell r="E16" t="str">
            <v>Clive Nicholas</v>
          </cell>
          <cell r="F16">
            <v>20000</v>
          </cell>
          <cell r="G16">
            <v>12000</v>
          </cell>
          <cell r="H16">
            <v>7553.329999999999</v>
          </cell>
          <cell r="I16">
            <v>4878.46</v>
          </cell>
          <cell r="J16">
            <v>0</v>
          </cell>
          <cell r="K16">
            <v>0</v>
          </cell>
          <cell r="L16">
            <v>4916.665</v>
          </cell>
          <cell r="M16">
            <v>4333.333333333333</v>
          </cell>
          <cell r="N16">
            <v>2602.2890909090911</v>
          </cell>
          <cell r="O16">
            <v>0</v>
          </cell>
          <cell r="P16">
            <v>0</v>
          </cell>
        </row>
        <row r="17">
          <cell r="B17" t="str">
            <v>XS502</v>
          </cell>
          <cell r="C17" t="str">
            <v>Legal</v>
          </cell>
          <cell r="D17" t="str">
            <v>Commercial</v>
          </cell>
          <cell r="E17" t="str">
            <v>Clive Nicholas</v>
          </cell>
          <cell r="G17">
            <v>0</v>
          </cell>
          <cell r="H17">
            <v>0</v>
          </cell>
          <cell r="I17">
            <v>0</v>
          </cell>
          <cell r="J17">
            <v>0</v>
          </cell>
          <cell r="K17">
            <v>7507.5061728395049</v>
          </cell>
          <cell r="L17">
            <v>5833.329999999999</v>
          </cell>
          <cell r="M17">
            <v>4113.8499999999995</v>
          </cell>
          <cell r="N17">
            <v>0</v>
          </cell>
          <cell r="O17">
            <v>0</v>
          </cell>
          <cell r="P17">
            <v>0</v>
          </cell>
        </row>
        <row r="18">
          <cell r="B18" t="str">
            <v>XS503</v>
          </cell>
          <cell r="C18" t="str">
            <v>Risk &amp; Assurance</v>
          </cell>
          <cell r="D18" t="str">
            <v>Commercial</v>
          </cell>
          <cell r="E18" t="str">
            <v>Clive Nicholas</v>
          </cell>
          <cell r="G18">
            <v>0</v>
          </cell>
          <cell r="H18">
            <v>5832.7888198757764</v>
          </cell>
          <cell r="I18">
            <v>0</v>
          </cell>
          <cell r="J18">
            <v>0</v>
          </cell>
          <cell r="K18">
            <v>5400</v>
          </cell>
          <cell r="L18">
            <v>4944.0664294187409</v>
          </cell>
          <cell r="M18">
            <v>3869.6099999999997</v>
          </cell>
          <cell r="N18">
            <v>0</v>
          </cell>
          <cell r="O18">
            <v>0</v>
          </cell>
          <cell r="P18">
            <v>0</v>
          </cell>
        </row>
        <row r="19">
          <cell r="B19" t="str">
            <v>XS504</v>
          </cell>
          <cell r="C19" t="str">
            <v>Procurement</v>
          </cell>
          <cell r="D19" t="str">
            <v>Commercial</v>
          </cell>
          <cell r="E19" t="str">
            <v>Clive Nicholas</v>
          </cell>
          <cell r="G19">
            <v>0</v>
          </cell>
          <cell r="H19">
            <v>6346</v>
          </cell>
          <cell r="I19">
            <v>5446</v>
          </cell>
          <cell r="J19">
            <v>3626</v>
          </cell>
          <cell r="K19">
            <v>6453.7530864197524</v>
          </cell>
          <cell r="L19">
            <v>5446</v>
          </cell>
          <cell r="M19">
            <v>3676.3300000000004</v>
          </cell>
          <cell r="N19">
            <v>2482.67</v>
          </cell>
          <cell r="O19">
            <v>3128</v>
          </cell>
          <cell r="P19">
            <v>0</v>
          </cell>
        </row>
        <row r="20">
          <cell r="B20" t="str">
            <v>XS505</v>
          </cell>
          <cell r="C20" t="str">
            <v>Business Services</v>
          </cell>
          <cell r="D20" t="str">
            <v>Commercial</v>
          </cell>
          <cell r="E20" t="str">
            <v>Vicky Palmer</v>
          </cell>
          <cell r="G20">
            <v>0</v>
          </cell>
          <cell r="H20">
            <v>0</v>
          </cell>
          <cell r="I20">
            <v>0</v>
          </cell>
          <cell r="J20">
            <v>0</v>
          </cell>
          <cell r="K20">
            <v>0</v>
          </cell>
          <cell r="L20">
            <v>0</v>
          </cell>
          <cell r="M20">
            <v>0</v>
          </cell>
          <cell r="N20">
            <v>2703.5836363636363</v>
          </cell>
          <cell r="O20">
            <v>0</v>
          </cell>
          <cell r="P20">
            <v>0</v>
          </cell>
        </row>
        <row r="21">
          <cell r="B21" t="str">
            <v>XS506</v>
          </cell>
          <cell r="C21" t="str">
            <v>Board Costs</v>
          </cell>
          <cell r="D21" t="str">
            <v>Commercial</v>
          </cell>
          <cell r="E21" t="str">
            <v>Clive Nicholas</v>
          </cell>
          <cell r="G21">
            <v>8334.17</v>
          </cell>
          <cell r="H21">
            <v>7711.25</v>
          </cell>
          <cell r="I21">
            <v>4880.5368201233987</v>
          </cell>
          <cell r="J21">
            <v>4025.0399238208179</v>
          </cell>
          <cell r="K21">
            <v>7375.7400632911404</v>
          </cell>
          <cell r="L21">
            <v>5385.664135802469</v>
          </cell>
          <cell r="M21">
            <v>4129.8321852727431</v>
          </cell>
          <cell r="N21">
            <v>2750.2509049664345</v>
          </cell>
          <cell r="O21">
            <v>2100.7893749999998</v>
          </cell>
          <cell r="P21">
            <v>1275.06</v>
          </cell>
        </row>
        <row r="22">
          <cell r="B22" t="str">
            <v>XS507</v>
          </cell>
          <cell r="C22" t="str">
            <v>Contracts</v>
          </cell>
          <cell r="D22" t="str">
            <v>Commercial</v>
          </cell>
          <cell r="E22" t="str">
            <v>Clive Nicholas</v>
          </cell>
          <cell r="G22">
            <v>0</v>
          </cell>
          <cell r="H22">
            <v>6666</v>
          </cell>
          <cell r="I22">
            <v>4405.4620722198979</v>
          </cell>
          <cell r="J22">
            <v>4113.8213058419242</v>
          </cell>
          <cell r="K22">
            <v>0</v>
          </cell>
          <cell r="L22">
            <v>4405.4620722198979</v>
          </cell>
          <cell r="M22">
            <v>3955.8220640569389</v>
          </cell>
          <cell r="N22">
            <v>2629.9691101890271</v>
          </cell>
          <cell r="O22">
            <v>0</v>
          </cell>
          <cell r="P22">
            <v>0</v>
          </cell>
        </row>
        <row r="23">
          <cell r="B23" t="str">
            <v>XS701</v>
          </cell>
          <cell r="C23" t="str">
            <v>Transformation</v>
          </cell>
          <cell r="D23" t="str">
            <v>Transformation</v>
          </cell>
          <cell r="E23" t="str">
            <v>Linda Whitcroft</v>
          </cell>
          <cell r="G23">
            <v>8334.17</v>
          </cell>
          <cell r="H23">
            <v>7188.625</v>
          </cell>
          <cell r="I23">
            <v>4642.9994461716487</v>
          </cell>
          <cell r="J23">
            <v>4069.4306148313708</v>
          </cell>
          <cell r="K23">
            <v>6761.0820787102157</v>
          </cell>
          <cell r="L23">
            <v>4895.5631040111839</v>
          </cell>
          <cell r="M23">
            <v>4042.827124664841</v>
          </cell>
          <cell r="N23">
            <v>2690.1100075777308</v>
          </cell>
          <cell r="O23">
            <v>0</v>
          </cell>
          <cell r="P23">
            <v>0</v>
          </cell>
        </row>
        <row r="24">
          <cell r="B24" t="str">
            <v>XS201</v>
          </cell>
          <cell r="C24" t="str">
            <v>CTO</v>
          </cell>
          <cell r="D24" t="str">
            <v>Technology (CTO)</v>
          </cell>
          <cell r="E24" t="str">
            <v>Lee Foster</v>
          </cell>
          <cell r="G24">
            <v>8334.17</v>
          </cell>
          <cell r="H24">
            <v>8352.808500000001</v>
          </cell>
          <cell r="I24">
            <v>0</v>
          </cell>
          <cell r="J24">
            <v>4162.25</v>
          </cell>
          <cell r="K24">
            <v>0</v>
          </cell>
          <cell r="L24">
            <v>0</v>
          </cell>
          <cell r="M24">
            <v>3750</v>
          </cell>
          <cell r="N24">
            <v>2657.1845238095243</v>
          </cell>
          <cell r="O24">
            <v>0</v>
          </cell>
          <cell r="P24">
            <v>0</v>
          </cell>
        </row>
        <row r="25">
          <cell r="B25" t="str">
            <v>XS202</v>
          </cell>
          <cell r="C25" t="str">
            <v>Retail &amp; Networks</v>
          </cell>
          <cell r="D25" t="str">
            <v>Technology (CTO)</v>
          </cell>
          <cell r="E25" t="str">
            <v>Lee Foster</v>
          </cell>
          <cell r="G25">
            <v>0</v>
          </cell>
          <cell r="H25">
            <v>6841</v>
          </cell>
          <cell r="I25">
            <v>5064.2699999999995</v>
          </cell>
          <cell r="J25">
            <v>3945.4073139974785</v>
          </cell>
          <cell r="K25">
            <v>0</v>
          </cell>
          <cell r="L25">
            <v>5064</v>
          </cell>
          <cell r="M25">
            <v>4667</v>
          </cell>
          <cell r="N25">
            <v>2721.7945973496435</v>
          </cell>
          <cell r="O25">
            <v>1800</v>
          </cell>
          <cell r="P25">
            <v>0</v>
          </cell>
        </row>
        <row r="26">
          <cell r="B26" t="str">
            <v>XS204</v>
          </cell>
          <cell r="C26" t="str">
            <v>Gemini</v>
          </cell>
          <cell r="D26" t="str">
            <v>Technology (CTO)</v>
          </cell>
          <cell r="E26" t="str">
            <v>Lee Foster</v>
          </cell>
          <cell r="G26">
            <v>0</v>
          </cell>
          <cell r="H26">
            <v>6841.4500000000007</v>
          </cell>
          <cell r="I26">
            <v>5583.329999999999</v>
          </cell>
          <cell r="J26">
            <v>3840.0646766169161</v>
          </cell>
          <cell r="K26">
            <v>0</v>
          </cell>
          <cell r="L26">
            <v>5064</v>
          </cell>
          <cell r="M26">
            <v>0</v>
          </cell>
          <cell r="N26">
            <v>2722.6128571428571</v>
          </cell>
          <cell r="O26">
            <v>2559.08</v>
          </cell>
          <cell r="P26">
            <v>0</v>
          </cell>
        </row>
        <row r="27">
          <cell r="B27" t="str">
            <v>XS206</v>
          </cell>
          <cell r="C27" t="str">
            <v>Build Quality &amp; Test</v>
          </cell>
          <cell r="D27" t="str">
            <v>Technology (CTO)</v>
          </cell>
          <cell r="E27" t="str">
            <v>Lee Foster</v>
          </cell>
          <cell r="G27">
            <v>0</v>
          </cell>
          <cell r="H27">
            <v>0</v>
          </cell>
          <cell r="I27">
            <v>6667</v>
          </cell>
          <cell r="J27">
            <v>3840.0646766169161</v>
          </cell>
          <cell r="K27">
            <v>0</v>
          </cell>
          <cell r="L27">
            <v>6083.329999999999</v>
          </cell>
          <cell r="M27">
            <v>0</v>
          </cell>
          <cell r="N27">
            <v>2722.6128571428571</v>
          </cell>
          <cell r="O27">
            <v>0</v>
          </cell>
          <cell r="P27">
            <v>0</v>
          </cell>
        </row>
        <row r="28">
          <cell r="B28" t="str">
            <v>XS209</v>
          </cell>
          <cell r="C28" t="str">
            <v>CSS</v>
          </cell>
          <cell r="D28" t="str">
            <v>Technology (CTO)</v>
          </cell>
          <cell r="E28" t="str">
            <v>Lee Foster</v>
          </cell>
          <cell r="G28">
            <v>0</v>
          </cell>
          <cell r="H28">
            <v>9240.5925000000007</v>
          </cell>
          <cell r="I28">
            <v>5610.71</v>
          </cell>
          <cell r="J28">
            <v>3658.1157142857146</v>
          </cell>
          <cell r="K28">
            <v>0</v>
          </cell>
          <cell r="L28">
            <v>4583.33</v>
          </cell>
          <cell r="M28">
            <v>4583.33</v>
          </cell>
          <cell r="N28">
            <v>2686.3716666666664</v>
          </cell>
          <cell r="O28">
            <v>1850</v>
          </cell>
          <cell r="P28">
            <v>0</v>
          </cell>
        </row>
        <row r="29">
          <cell r="B29" t="str">
            <v>XS210</v>
          </cell>
          <cell r="C29" t="str">
            <v>UK Link Programme</v>
          </cell>
          <cell r="D29" t="str">
            <v>Technology (CTO)</v>
          </cell>
          <cell r="E29" t="str">
            <v>Lee Foster</v>
          </cell>
          <cell r="G29">
            <v>0</v>
          </cell>
          <cell r="H29">
            <v>0</v>
          </cell>
          <cell r="I29">
            <v>0</v>
          </cell>
          <cell r="J29">
            <v>0</v>
          </cell>
          <cell r="K29">
            <v>0</v>
          </cell>
          <cell r="L29">
            <v>0</v>
          </cell>
          <cell r="M29">
            <v>0</v>
          </cell>
          <cell r="N29">
            <v>0</v>
          </cell>
          <cell r="O29">
            <v>0</v>
          </cell>
          <cell r="P29">
            <v>0</v>
          </cell>
        </row>
        <row r="30">
          <cell r="B30" t="str">
            <v>XS211</v>
          </cell>
          <cell r="C30" t="str">
            <v>CISO</v>
          </cell>
          <cell r="D30" t="str">
            <v>Technology (CTO)</v>
          </cell>
          <cell r="E30" t="str">
            <v>Lee Foster</v>
          </cell>
          <cell r="G30">
            <v>0</v>
          </cell>
          <cell r="H30">
            <v>12000</v>
          </cell>
          <cell r="I30">
            <v>5731.3274999999994</v>
          </cell>
          <cell r="J30">
            <v>0</v>
          </cell>
          <cell r="K30">
            <v>5833</v>
          </cell>
          <cell r="L30">
            <v>5064</v>
          </cell>
          <cell r="M30">
            <v>0</v>
          </cell>
          <cell r="N30">
            <v>0</v>
          </cell>
          <cell r="O30">
            <v>0</v>
          </cell>
          <cell r="P30">
            <v>0</v>
          </cell>
        </row>
        <row r="31">
          <cell r="B31" t="str">
            <v>XS212</v>
          </cell>
          <cell r="C31" t="str">
            <v>CTO Office</v>
          </cell>
          <cell r="D31" t="str">
            <v>Technology (CTO)</v>
          </cell>
          <cell r="E31" t="str">
            <v>Lee Foster</v>
          </cell>
          <cell r="G31">
            <v>0</v>
          </cell>
          <cell r="H31">
            <v>6841</v>
          </cell>
          <cell r="I31">
            <v>4900</v>
          </cell>
          <cell r="J31">
            <v>4200</v>
          </cell>
          <cell r="K31">
            <v>0</v>
          </cell>
          <cell r="L31">
            <v>5171.7319999999991</v>
          </cell>
          <cell r="M31">
            <v>4333.4433333333336</v>
          </cell>
          <cell r="N31">
            <v>2600</v>
          </cell>
          <cell r="O31">
            <v>0</v>
          </cell>
          <cell r="P31">
            <v>0</v>
          </cell>
        </row>
        <row r="32">
          <cell r="B32" t="str">
            <v>XS205</v>
          </cell>
          <cell r="C32" t="str">
            <v>People Platforms</v>
          </cell>
          <cell r="D32" t="str">
            <v>People (CPO)</v>
          </cell>
          <cell r="E32" t="str">
            <v>Sandra Simpson</v>
          </cell>
          <cell r="G32">
            <v>0</v>
          </cell>
          <cell r="H32">
            <v>7916.670000000001</v>
          </cell>
          <cell r="I32">
            <v>4626.2050000000008</v>
          </cell>
          <cell r="J32">
            <v>3806.9854014598536</v>
          </cell>
          <cell r="K32">
            <v>0</v>
          </cell>
          <cell r="L32">
            <v>5750</v>
          </cell>
          <cell r="M32">
            <v>3519.845094664372</v>
          </cell>
          <cell r="N32">
            <v>2768.991489361702</v>
          </cell>
          <cell r="O32">
            <v>1940.1933333333334</v>
          </cell>
          <cell r="P32">
            <v>0</v>
          </cell>
        </row>
        <row r="33">
          <cell r="B33" t="str">
            <v>XS402</v>
          </cell>
          <cell r="C33" t="str">
            <v>Communications</v>
          </cell>
          <cell r="D33" t="str">
            <v>People (CPO)</v>
          </cell>
          <cell r="E33" t="str">
            <v>Sandra Simpson</v>
          </cell>
          <cell r="G33">
            <v>0</v>
          </cell>
          <cell r="H33">
            <v>0</v>
          </cell>
          <cell r="I33">
            <v>4739.83</v>
          </cell>
          <cell r="J33">
            <v>3594.7779411764704</v>
          </cell>
          <cell r="K33">
            <v>0</v>
          </cell>
          <cell r="L33">
            <v>5229</v>
          </cell>
          <cell r="M33">
            <v>3333.33</v>
          </cell>
          <cell r="N33">
            <v>2678</v>
          </cell>
          <cell r="O33">
            <v>1777.5566666666666</v>
          </cell>
          <cell r="P33">
            <v>0</v>
          </cell>
        </row>
        <row r="34">
          <cell r="B34" t="str">
            <v>XS403</v>
          </cell>
          <cell r="C34" t="str">
            <v>Business Change</v>
          </cell>
          <cell r="D34" t="str">
            <v>People (CPO)</v>
          </cell>
          <cell r="E34" t="str">
            <v>Sandra Simpson</v>
          </cell>
          <cell r="G34">
            <v>0</v>
          </cell>
          <cell r="H34">
            <v>5655.670000000001</v>
          </cell>
          <cell r="I34">
            <v>0</v>
          </cell>
          <cell r="J34">
            <v>3783.5706940874034</v>
          </cell>
          <cell r="K34">
            <v>0</v>
          </cell>
          <cell r="L34">
            <v>0</v>
          </cell>
          <cell r="M34">
            <v>3561.2019999999993</v>
          </cell>
          <cell r="N34">
            <v>2347.2808333333337</v>
          </cell>
          <cell r="O34">
            <v>0</v>
          </cell>
          <cell r="P34">
            <v>0</v>
          </cell>
        </row>
        <row r="35">
          <cell r="B35" t="str">
            <v>XS601</v>
          </cell>
          <cell r="C35" t="str">
            <v>People Operations</v>
          </cell>
          <cell r="D35" t="str">
            <v>People (CPO)</v>
          </cell>
          <cell r="E35" t="str">
            <v>Sandra Simpson</v>
          </cell>
          <cell r="G35">
            <v>8254.42</v>
          </cell>
          <cell r="H35">
            <v>7711</v>
          </cell>
          <cell r="I35">
            <v>4708</v>
          </cell>
          <cell r="J35">
            <v>0</v>
          </cell>
          <cell r="K35">
            <v>0</v>
          </cell>
          <cell r="L35">
            <v>4708</v>
          </cell>
          <cell r="M35">
            <v>4130</v>
          </cell>
          <cell r="N35">
            <v>2347.2808333333337</v>
          </cell>
          <cell r="O35">
            <v>1940.1933333333334</v>
          </cell>
          <cell r="P35">
            <v>1281.33</v>
          </cell>
        </row>
        <row r="36">
          <cell r="B36" t="str">
            <v>XS602</v>
          </cell>
          <cell r="C36" t="str">
            <v>People Value Proposition</v>
          </cell>
          <cell r="D36" t="str">
            <v>People (CPO)</v>
          </cell>
          <cell r="E36" t="str">
            <v>Sandra Simpson</v>
          </cell>
          <cell r="G36">
            <v>0</v>
          </cell>
          <cell r="H36">
            <v>0</v>
          </cell>
          <cell r="I36">
            <v>4542.915</v>
          </cell>
          <cell r="J36">
            <v>0</v>
          </cell>
          <cell r="K36">
            <v>0</v>
          </cell>
          <cell r="L36">
            <v>0</v>
          </cell>
          <cell r="M36">
            <v>4133</v>
          </cell>
          <cell r="N36">
            <v>2566.25</v>
          </cell>
          <cell r="O36">
            <v>1940.1933333333334</v>
          </cell>
          <cell r="P36">
            <v>0</v>
          </cell>
        </row>
        <row r="37">
          <cell r="B37" t="str">
            <v>XS207</v>
          </cell>
          <cell r="C37" t="str">
            <v>Data Platform</v>
          </cell>
          <cell r="D37" t="str">
            <v>Customer (CCO)</v>
          </cell>
          <cell r="E37" t="str">
            <v>Ranjit Patel</v>
          </cell>
          <cell r="G37">
            <v>0</v>
          </cell>
          <cell r="H37">
            <v>8566.67</v>
          </cell>
          <cell r="I37">
            <v>5458.07</v>
          </cell>
          <cell r="J37">
            <v>4113.75</v>
          </cell>
          <cell r="K37">
            <v>0</v>
          </cell>
          <cell r="L37">
            <v>5182.83</v>
          </cell>
          <cell r="M37">
            <v>4242.1625222024868</v>
          </cell>
          <cell r="N37">
            <v>2837.634005763688</v>
          </cell>
          <cell r="O37">
            <v>0</v>
          </cell>
          <cell r="P37">
            <v>0</v>
          </cell>
        </row>
        <row r="38">
          <cell r="B38" t="str">
            <v>XS301</v>
          </cell>
          <cell r="C38" t="str">
            <v>Partnerships</v>
          </cell>
          <cell r="D38" t="str">
            <v>Customer (CCO)</v>
          </cell>
          <cell r="E38" t="str">
            <v>Ranjit Patel</v>
          </cell>
          <cell r="G38">
            <v>12500</v>
          </cell>
          <cell r="H38">
            <v>5785</v>
          </cell>
          <cell r="I38">
            <v>4880.5368201233987</v>
          </cell>
          <cell r="J38">
            <v>4025.0399238208179</v>
          </cell>
          <cell r="K38">
            <v>7375.7400632911404</v>
          </cell>
          <cell r="L38">
            <v>5385.664135802469</v>
          </cell>
          <cell r="M38">
            <v>4129.8321852727431</v>
          </cell>
          <cell r="N38">
            <v>2750.2509049664345</v>
          </cell>
          <cell r="O38">
            <v>2100.7893749999998</v>
          </cell>
          <cell r="P38">
            <v>1275.06</v>
          </cell>
        </row>
        <row r="39">
          <cell r="B39" t="str">
            <v>XS302</v>
          </cell>
          <cell r="C39" t="str">
            <v>Customer Lead A</v>
          </cell>
          <cell r="D39" t="str">
            <v>Customer (CCO)</v>
          </cell>
          <cell r="E39" t="str">
            <v>Ranjit Patel</v>
          </cell>
          <cell r="G39">
            <v>0</v>
          </cell>
          <cell r="H39">
            <v>5830</v>
          </cell>
          <cell r="I39">
            <v>0</v>
          </cell>
          <cell r="J39">
            <v>4113.75</v>
          </cell>
          <cell r="K39">
            <v>0</v>
          </cell>
          <cell r="L39">
            <v>5000</v>
          </cell>
          <cell r="M39">
            <v>3872</v>
          </cell>
          <cell r="N39">
            <v>2611.2331288343553</v>
          </cell>
          <cell r="O39">
            <v>2043.17</v>
          </cell>
          <cell r="P39">
            <v>0</v>
          </cell>
        </row>
        <row r="40">
          <cell r="B40" t="str">
            <v>XS303</v>
          </cell>
          <cell r="C40" t="str">
            <v>Customer Lead B</v>
          </cell>
          <cell r="D40" t="str">
            <v>Customer (CCO)</v>
          </cell>
          <cell r="E40" t="str">
            <v>Ranjit Patel</v>
          </cell>
          <cell r="G40">
            <v>0</v>
          </cell>
          <cell r="H40">
            <v>5731.25</v>
          </cell>
          <cell r="I40">
            <v>0</v>
          </cell>
          <cell r="J40">
            <v>0</v>
          </cell>
          <cell r="K40">
            <v>0</v>
          </cell>
          <cell r="L40">
            <v>4521.5</v>
          </cell>
          <cell r="M40">
            <v>4075.9833333333331</v>
          </cell>
          <cell r="N40">
            <v>2483</v>
          </cell>
          <cell r="O40">
            <v>2011.1871875000002</v>
          </cell>
          <cell r="P40">
            <v>1275.06</v>
          </cell>
        </row>
        <row r="41">
          <cell r="B41" t="str">
            <v>XS304</v>
          </cell>
          <cell r="C41" t="str">
            <v>Customer Office</v>
          </cell>
          <cell r="D41" t="str">
            <v>Customer (CCO)</v>
          </cell>
          <cell r="E41" t="str">
            <v>Ranjit Patel</v>
          </cell>
          <cell r="G41">
            <v>0</v>
          </cell>
          <cell r="H41">
            <v>6032.2566666666671</v>
          </cell>
          <cell r="I41">
            <v>0</v>
          </cell>
          <cell r="J41">
            <v>0</v>
          </cell>
          <cell r="K41">
            <v>6032</v>
          </cell>
          <cell r="L41">
            <v>4522</v>
          </cell>
          <cell r="M41">
            <v>3916.67</v>
          </cell>
          <cell r="N41">
            <v>2670.4917685329301</v>
          </cell>
          <cell r="O41">
            <v>0</v>
          </cell>
          <cell r="P41">
            <v>0</v>
          </cell>
        </row>
        <row r="42">
          <cell r="B42" t="str">
            <v>XS305</v>
          </cell>
          <cell r="C42" t="str">
            <v>Customer Change</v>
          </cell>
          <cell r="D42" t="str">
            <v>Customer (CCO)</v>
          </cell>
          <cell r="E42" t="str">
            <v>Ranjit Patel</v>
          </cell>
          <cell r="G42">
            <v>0</v>
          </cell>
          <cell r="H42">
            <v>5383</v>
          </cell>
          <cell r="I42">
            <v>4752</v>
          </cell>
          <cell r="J42">
            <v>0</v>
          </cell>
          <cell r="K42">
            <v>0</v>
          </cell>
          <cell r="L42">
            <v>4834.58</v>
          </cell>
          <cell r="M42">
            <v>3797.6650000000004</v>
          </cell>
          <cell r="N42">
            <v>2590.5816666666665</v>
          </cell>
          <cell r="O42">
            <v>1800</v>
          </cell>
          <cell r="P42">
            <v>0</v>
          </cell>
        </row>
        <row r="43">
          <cell r="B43" t="str">
            <v>XS306</v>
          </cell>
          <cell r="C43" t="str">
            <v>UIG</v>
          </cell>
          <cell r="D43" t="str">
            <v>Customer (CCO)</v>
          </cell>
          <cell r="E43" t="str">
            <v>Ranjit Patel</v>
          </cell>
          <cell r="G43">
            <v>8334.17</v>
          </cell>
          <cell r="H43">
            <v>5351.08</v>
          </cell>
          <cell r="I43">
            <v>5351</v>
          </cell>
          <cell r="J43">
            <v>4025.0399238208179</v>
          </cell>
          <cell r="K43">
            <v>7375.7400632911404</v>
          </cell>
          <cell r="L43">
            <v>5385.664135802469</v>
          </cell>
          <cell r="M43">
            <v>4129.8321852727431</v>
          </cell>
          <cell r="N43">
            <v>2750.2509049664345</v>
          </cell>
          <cell r="O43">
            <v>2100.7893749999998</v>
          </cell>
          <cell r="P43">
            <v>1275.06</v>
          </cell>
        </row>
        <row r="44">
          <cell r="B44" t="str">
            <v>XS307</v>
          </cell>
          <cell r="C44" t="str">
            <v>Customer Consultancy</v>
          </cell>
          <cell r="D44" t="str">
            <v>Customer (CCO)</v>
          </cell>
          <cell r="E44" t="str">
            <v>Ranjit Patel</v>
          </cell>
          <cell r="G44">
            <v>0</v>
          </cell>
          <cell r="H44">
            <v>6040.329999999999</v>
          </cell>
          <cell r="I44">
            <v>4752</v>
          </cell>
          <cell r="J44">
            <v>4113.75</v>
          </cell>
          <cell r="K44">
            <v>0</v>
          </cell>
          <cell r="L44">
            <v>0</v>
          </cell>
          <cell r="M44">
            <v>0</v>
          </cell>
          <cell r="N44">
            <v>2384.67</v>
          </cell>
          <cell r="O44">
            <v>0</v>
          </cell>
          <cell r="P44">
            <v>0</v>
          </cell>
        </row>
        <row r="45">
          <cell r="B45" t="str">
            <v>XS901</v>
          </cell>
          <cell r="C45" t="str">
            <v>Central</v>
          </cell>
          <cell r="D45" t="str">
            <v>Central</v>
          </cell>
          <cell r="E45" t="str">
            <v>Clive Nicholas</v>
          </cell>
          <cell r="G45">
            <v>0</v>
          </cell>
          <cell r="H45">
            <v>0</v>
          </cell>
          <cell r="I45">
            <v>0</v>
          </cell>
          <cell r="J45">
            <v>0</v>
          </cell>
          <cell r="K45">
            <v>0</v>
          </cell>
          <cell r="L45">
            <v>0</v>
          </cell>
          <cell r="M45">
            <v>0</v>
          </cell>
          <cell r="N45">
            <v>0</v>
          </cell>
          <cell r="O45">
            <v>0</v>
          </cell>
          <cell r="P45">
            <v>0</v>
          </cell>
        </row>
        <row r="46">
          <cell r="B46" t="str">
            <v>XS902</v>
          </cell>
          <cell r="C46" t="str">
            <v>Central</v>
          </cell>
          <cell r="D46" t="str">
            <v>Central</v>
          </cell>
          <cell r="E46" t="str">
            <v>Clive Nicholas</v>
          </cell>
          <cell r="G46">
            <v>0</v>
          </cell>
          <cell r="H46">
            <v>0</v>
          </cell>
          <cell r="I46">
            <v>0</v>
          </cell>
          <cell r="J46">
            <v>0</v>
          </cell>
          <cell r="K46">
            <v>0</v>
          </cell>
          <cell r="L46">
            <v>0</v>
          </cell>
          <cell r="M46">
            <v>0</v>
          </cell>
          <cell r="N46">
            <v>0</v>
          </cell>
          <cell r="O46">
            <v>0</v>
          </cell>
          <cell r="P46">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 Ofgem Adjustments NG"/>
      <sheetName val="1.3 Accounting Costs NG"/>
      <sheetName val="1.4 Performance NG"/>
      <sheetName val="1.5 Opex Reconciliation NG"/>
      <sheetName val="1.6 Capex Reconciliation NG"/>
      <sheetName val="1.7 Analysis of Other Costs"/>
      <sheetName val="2.1 Eng Opex "/>
      <sheetName val="2.2 Non Op Capex"/>
      <sheetName val="2.3 Other Trans CC"/>
      <sheetName val="2.4 Exc &amp; Demin "/>
      <sheetName val="2.5 Corporate Costs NG"/>
      <sheetName val="2.6 IT"/>
      <sheetName val="2.7 Insurance"/>
      <sheetName val="2.7 Captive Insure"/>
      <sheetName val="2.8 Property NG"/>
      <sheetName val="2.9 UK Bus Serv"/>
      <sheetName val="2.9 UK BS Reconciliation"/>
      <sheetName val="2.10 Related Party NG"/>
      <sheetName val="2.11 Staff NG"/>
      <sheetName val="2.11 Staff NG BS"/>
      <sheetName val="2.12 SO Capex"/>
      <sheetName val="2.13 Network Ops"/>
      <sheetName val="2.14 Year on Year Movt"/>
      <sheetName val="2.15 Staff Numbers"/>
      <sheetName val="3.1 Pensions NG "/>
      <sheetName val="3.2 Net Debt 1"/>
      <sheetName val="3.2 Net Debt 2"/>
      <sheetName val="3.2 Net debt 3"/>
      <sheetName val="3.3 Tax"/>
      <sheetName val="3.4 Disposals"/>
      <sheetName val="3.5 Net Debt Rec"/>
      <sheetName val="5.8 Capex Summary"/>
    </sheetNames>
    <sheetDataSet>
      <sheetData sheetId="0"/>
      <sheetData sheetId="1"/>
      <sheetData sheetId="2" refreshError="1">
        <row r="20">
          <cell r="C20" t="str">
            <v>2007/08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r band, freq band, shorts"/>
      <sheetName val="Dis HV Circuit Data all incdnt "/>
      <sheetName val="Dis HV Circuit Data excl ee"/>
      <sheetName val="QoS_schemes_annual"/>
      <sheetName val="QoS CI and CML improvements"/>
      <sheetName val="WSC_scheme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Filters"/>
      <sheetName val="Busservdata"/>
      <sheetName val="1.3 Ac Costs NG"/>
      <sheetName val="2.5 Corporate Costs NG"/>
      <sheetName val="2.6 IT"/>
      <sheetName val="2.7 Insurance"/>
      <sheetName val="2.8 Property NG"/>
      <sheetName val="2.9 UK Bus Serv"/>
      <sheetName val="2.9 UK BS Reconciliation"/>
      <sheetName val="2.11 Staff NG"/>
      <sheetName val="2.14 Year on Year Movt"/>
      <sheetName val="AC Mapping"/>
      <sheetName val="Mapping"/>
      <sheetName val="Models Map rec"/>
      <sheetName val="Mapping2"/>
      <sheetName val="UDF Map"/>
      <sheetName val="Universal data"/>
    </sheetNames>
    <sheetDataSet>
      <sheetData sheetId="0" refreshError="1"/>
      <sheetData sheetId="1" refreshError="1"/>
      <sheetData sheetId="2" refreshError="1">
        <row r="4">
          <cell r="BB4" t="str">
            <v>Communications</v>
          </cell>
          <cell r="BC4" t="str">
            <v>Legal</v>
          </cell>
          <cell r="BD4" t="str">
            <v>Safety Health Environment</v>
          </cell>
          <cell r="BE4" t="str">
            <v>Regulation</v>
          </cell>
          <cell r="BF4" t="str">
            <v>Supply Chain Management</v>
          </cell>
          <cell r="BG4" t="str">
            <v>Human Resources</v>
          </cell>
          <cell r="BH4" t="str">
            <v>Shared Services Finance</v>
          </cell>
          <cell r="BI4" t="str">
            <v>Insurance</v>
          </cell>
          <cell r="BJ4" t="str">
            <v>Audit</v>
          </cell>
          <cell r="BK4" t="str">
            <v>Property</v>
          </cell>
          <cell r="BL4" t="str">
            <v>IS</v>
          </cell>
          <cell r="BM4" t="str">
            <v>Operational Telecoms</v>
          </cell>
          <cell r="BN4" t="str">
            <v>Corporate Centre</v>
          </cell>
        </row>
        <row r="6">
          <cell r="D6" t="str">
            <v>Basic salaries and wages (inc. NI, bonuses, PRP. Overtime, standby &amp; other allowances)</v>
          </cell>
          <cell r="BB6">
            <v>2.1913009399999996</v>
          </cell>
          <cell r="BC6">
            <v>2.2360210199999999</v>
          </cell>
          <cell r="BD6">
            <v>2.9088850199999992</v>
          </cell>
          <cell r="BE6">
            <v>0.81703557999999998</v>
          </cell>
          <cell r="BF6">
            <v>4.1148826600000001</v>
          </cell>
          <cell r="BG6">
            <v>5.89317388</v>
          </cell>
          <cell r="BH6">
            <v>12.403779220000001</v>
          </cell>
          <cell r="BI6">
            <v>0.25180503000000004</v>
          </cell>
          <cell r="BJ6">
            <v>2.2175758499999993</v>
          </cell>
          <cell r="BK6">
            <v>3.1569344300000002</v>
          </cell>
          <cell r="BL6">
            <v>12.221008320000001</v>
          </cell>
          <cell r="BM6">
            <v>0</v>
          </cell>
          <cell r="BN6">
            <v>19.948876050000003</v>
          </cell>
        </row>
        <row r="7">
          <cell r="D7" t="str">
            <v>Normal Pension Charges</v>
          </cell>
          <cell r="BB7">
            <v>0.27739768000000004</v>
          </cell>
          <cell r="BC7">
            <v>0.42584375999999996</v>
          </cell>
          <cell r="BD7">
            <v>0.51555473000000007</v>
          </cell>
          <cell r="BE7">
            <v>0.10211093000000002</v>
          </cell>
          <cell r="BF7">
            <v>1.1883202900000001</v>
          </cell>
          <cell r="BG7">
            <v>2.10145369</v>
          </cell>
          <cell r="BH7">
            <v>2.4549518700000004</v>
          </cell>
          <cell r="BI7">
            <v>4.972157E-2</v>
          </cell>
          <cell r="BJ7">
            <v>0.33894429000000004</v>
          </cell>
          <cell r="BK7">
            <v>0.63775660999999995</v>
          </cell>
          <cell r="BL7">
            <v>2.3027507799999998</v>
          </cell>
          <cell r="BM7">
            <v>0</v>
          </cell>
          <cell r="BN7">
            <v>2.2925436000000001</v>
          </cell>
        </row>
        <row r="8">
          <cell r="D8" t="str">
            <v>Share Options</v>
          </cell>
          <cell r="BB8">
            <v>0</v>
          </cell>
          <cell r="BC8">
            <v>0</v>
          </cell>
          <cell r="BD8">
            <v>0</v>
          </cell>
          <cell r="BE8">
            <v>0</v>
          </cell>
          <cell r="BF8">
            <v>0</v>
          </cell>
          <cell r="BG8">
            <v>0</v>
          </cell>
          <cell r="BH8">
            <v>0</v>
          </cell>
          <cell r="BI8">
            <v>0</v>
          </cell>
          <cell r="BJ8">
            <v>0</v>
          </cell>
          <cell r="BK8">
            <v>0</v>
          </cell>
          <cell r="BL8">
            <v>0</v>
          </cell>
          <cell r="BM8">
            <v>0</v>
          </cell>
          <cell r="BN8">
            <v>4.2188399900000002</v>
          </cell>
        </row>
        <row r="9">
          <cell r="D9" t="str">
            <v>Capitalised Salaries</v>
          </cell>
          <cell r="BB9">
            <v>0</v>
          </cell>
          <cell r="BC9">
            <v>0</v>
          </cell>
          <cell r="BD9">
            <v>0</v>
          </cell>
          <cell r="BE9">
            <v>0</v>
          </cell>
          <cell r="BF9">
            <v>-1.7268876000000002</v>
          </cell>
          <cell r="BG9">
            <v>8.6691000000000003E-4</v>
          </cell>
          <cell r="BH9">
            <v>-0.77778438999999988</v>
          </cell>
          <cell r="BI9">
            <v>0</v>
          </cell>
          <cell r="BJ9">
            <v>0</v>
          </cell>
          <cell r="BK9">
            <v>1.18326E-3</v>
          </cell>
          <cell r="BL9">
            <v>-4.6949941300000004</v>
          </cell>
          <cell r="BM9">
            <v>0</v>
          </cell>
          <cell r="BN9">
            <v>0</v>
          </cell>
        </row>
        <row r="10">
          <cell r="D10" t="str">
            <v>Capitalised Pension</v>
          </cell>
          <cell r="BB10">
            <v>0</v>
          </cell>
          <cell r="BC10">
            <v>0</v>
          </cell>
          <cell r="BD10">
            <v>0</v>
          </cell>
          <cell r="BE10">
            <v>0</v>
          </cell>
          <cell r="BF10">
            <v>0</v>
          </cell>
          <cell r="BG10">
            <v>0</v>
          </cell>
          <cell r="BH10">
            <v>0</v>
          </cell>
          <cell r="BI10">
            <v>0</v>
          </cell>
          <cell r="BJ10">
            <v>0</v>
          </cell>
          <cell r="BK10">
            <v>0</v>
          </cell>
          <cell r="BL10">
            <v>0</v>
          </cell>
          <cell r="BM10">
            <v>0</v>
          </cell>
          <cell r="BN10">
            <v>0</v>
          </cell>
        </row>
        <row r="11">
          <cell r="D11" t="str">
            <v>Agency Costs</v>
          </cell>
          <cell r="BB11">
            <v>0.24807388</v>
          </cell>
          <cell r="BC11">
            <v>9.5671809999999996E-2</v>
          </cell>
          <cell r="BD11">
            <v>6.7560900000000002E-3</v>
          </cell>
          <cell r="BE11">
            <v>6.5084000000000008E-4</v>
          </cell>
          <cell r="BF11">
            <v>2.1308371699999999</v>
          </cell>
          <cell r="BG11">
            <v>0.37415433000000003</v>
          </cell>
          <cell r="BH11">
            <v>6.4975255999999995</v>
          </cell>
          <cell r="BI11">
            <v>4.6816000000000002E-4</v>
          </cell>
          <cell r="BJ11">
            <v>1.0790940000000001E-2</v>
          </cell>
          <cell r="BK11">
            <v>9.5844330000000005E-2</v>
          </cell>
          <cell r="BL11">
            <v>10.88057087</v>
          </cell>
          <cell r="BM11">
            <v>0</v>
          </cell>
          <cell r="BN11">
            <v>1.1997612200000001</v>
          </cell>
        </row>
        <row r="12">
          <cell r="D12" t="str">
            <v>Redundancy and severance expenses</v>
          </cell>
          <cell r="BB12">
            <v>9.9729999999999992E-3</v>
          </cell>
          <cell r="BC12">
            <v>-2.3994700000000001E-2</v>
          </cell>
          <cell r="BD12">
            <v>3.6852370000000002E-2</v>
          </cell>
          <cell r="BE12">
            <v>0</v>
          </cell>
          <cell r="BF12">
            <v>-1.1999999999999999E-7</v>
          </cell>
          <cell r="BG12">
            <v>1.14006E-3</v>
          </cell>
          <cell r="BH12">
            <v>-9.9735000000000015E-4</v>
          </cell>
          <cell r="BI12">
            <v>0</v>
          </cell>
          <cell r="BJ12">
            <v>0.12116406</v>
          </cell>
          <cell r="BK12">
            <v>2.3706870599999998</v>
          </cell>
          <cell r="BL12">
            <v>1.1324985700000001</v>
          </cell>
          <cell r="BM12">
            <v>0</v>
          </cell>
          <cell r="BN12">
            <v>2.7368455599999999</v>
          </cell>
        </row>
        <row r="13">
          <cell r="D13" t="str">
            <v>Non salary staff costs</v>
          </cell>
          <cell r="BB13">
            <v>0.44036383000000001</v>
          </cell>
          <cell r="BC13">
            <v>0.38207573999999994</v>
          </cell>
          <cell r="BD13">
            <v>0.81644391000000005</v>
          </cell>
          <cell r="BE13">
            <v>0.1135178</v>
          </cell>
          <cell r="BF13">
            <v>0.63104619999999989</v>
          </cell>
          <cell r="BG13">
            <v>10.824936420000002</v>
          </cell>
          <cell r="BH13">
            <v>2.0900213699999997</v>
          </cell>
          <cell r="BI13">
            <v>3.4745930000000001E-2</v>
          </cell>
          <cell r="BJ13">
            <v>0.46924419000000001</v>
          </cell>
          <cell r="BK13">
            <v>1.4098233600000001</v>
          </cell>
          <cell r="BL13">
            <v>2.8318116399999997</v>
          </cell>
          <cell r="BM13">
            <v>0</v>
          </cell>
          <cell r="BN13">
            <v>5.10643037</v>
          </cell>
        </row>
        <row r="14">
          <cell r="D14" t="str">
            <v>Materials</v>
          </cell>
          <cell r="BB14">
            <v>0</v>
          </cell>
          <cell r="BC14">
            <v>6.9999999999999999E-6</v>
          </cell>
          <cell r="BD14">
            <v>1.125365E-2</v>
          </cell>
          <cell r="BE14">
            <v>-4.2009999999999999E-5</v>
          </cell>
          <cell r="BF14">
            <v>5.8432629800000004</v>
          </cell>
          <cell r="BG14">
            <v>3.789439E-2</v>
          </cell>
          <cell r="BH14">
            <v>1.0089700000000001E-3</v>
          </cell>
          <cell r="BI14">
            <v>0</v>
          </cell>
          <cell r="BJ14">
            <v>0</v>
          </cell>
          <cell r="BK14">
            <v>0.1987033</v>
          </cell>
          <cell r="BL14">
            <v>53.449887679999996</v>
          </cell>
          <cell r="BM14">
            <v>0</v>
          </cell>
          <cell r="BN14">
            <v>1.3305539999999999E-2</v>
          </cell>
        </row>
        <row r="15">
          <cell r="D15" t="str">
            <v>Contractors</v>
          </cell>
          <cell r="BB15">
            <v>0</v>
          </cell>
          <cell r="BC15">
            <v>5.5062499999999999E-3</v>
          </cell>
          <cell r="BD15">
            <v>-0.21664160000000002</v>
          </cell>
          <cell r="BE15">
            <v>0</v>
          </cell>
          <cell r="BF15">
            <v>1.9571118599999999</v>
          </cell>
          <cell r="BG15">
            <v>7.5867100000000007E-2</v>
          </cell>
          <cell r="BH15">
            <v>1.9907959999999999E-2</v>
          </cell>
          <cell r="BI15">
            <v>0</v>
          </cell>
          <cell r="BJ15">
            <v>0</v>
          </cell>
          <cell r="BK15">
            <v>-9.5957749999999994E-2</v>
          </cell>
          <cell r="BL15">
            <v>-35.912436040000003</v>
          </cell>
          <cell r="BM15">
            <v>0</v>
          </cell>
          <cell r="BN15">
            <v>8.8930439999999986E-2</v>
          </cell>
        </row>
        <row r="16">
          <cell r="D16" t="str">
            <v>Rent and Building Costs</v>
          </cell>
          <cell r="BB16">
            <v>-5.0000000000000001E-3</v>
          </cell>
          <cell r="BC16">
            <v>1.0690000000000001E-3</v>
          </cell>
          <cell r="BD16">
            <v>1.1421849999999999E-2</v>
          </cell>
          <cell r="BE16">
            <v>0</v>
          </cell>
          <cell r="BF16">
            <v>0.20442135</v>
          </cell>
          <cell r="BG16">
            <v>3.5099240000000004E-2</v>
          </cell>
          <cell r="BH16">
            <v>2.7588149999999999E-2</v>
          </cell>
          <cell r="BI16">
            <v>0</v>
          </cell>
          <cell r="BJ16">
            <v>0</v>
          </cell>
          <cell r="BK16">
            <v>51.843758660000013</v>
          </cell>
          <cell r="BL16">
            <v>8.3520699999999996E-3</v>
          </cell>
          <cell r="BM16">
            <v>0</v>
          </cell>
          <cell r="BN16">
            <v>3.8686710499999997</v>
          </cell>
        </row>
        <row r="17">
          <cell r="D17" t="str">
            <v>Insurance</v>
          </cell>
          <cell r="BB17">
            <v>0</v>
          </cell>
          <cell r="BC17">
            <v>-8.2055999999999991E-4</v>
          </cell>
          <cell r="BD17">
            <v>-1.32701E-3</v>
          </cell>
          <cell r="BE17">
            <v>0</v>
          </cell>
          <cell r="BF17">
            <v>-3.0156999999999997E-4</v>
          </cell>
          <cell r="BG17">
            <v>1.1052073</v>
          </cell>
          <cell r="BH17">
            <v>-9.3733E-4</v>
          </cell>
          <cell r="BI17">
            <v>28.130940979999998</v>
          </cell>
          <cell r="BJ17">
            <v>0</v>
          </cell>
          <cell r="BK17">
            <v>0.19936055999999999</v>
          </cell>
          <cell r="BL17">
            <v>-5.7442999999999991E-4</v>
          </cell>
          <cell r="BM17">
            <v>0</v>
          </cell>
          <cell r="BN17">
            <v>0.53776964000000005</v>
          </cell>
        </row>
        <row r="18">
          <cell r="D18" t="str">
            <v>Professional services and subscriptions</v>
          </cell>
          <cell r="BB18">
            <v>0.34331397999999996</v>
          </cell>
          <cell r="BC18">
            <v>2.5576993700000004</v>
          </cell>
          <cell r="BD18">
            <v>0.91843361999999995</v>
          </cell>
          <cell r="BE18">
            <v>0.23152805999999998</v>
          </cell>
          <cell r="BF18">
            <v>0.29776070999999998</v>
          </cell>
          <cell r="BG18">
            <v>1.3452865099999998</v>
          </cell>
          <cell r="BH18">
            <v>13.76732616</v>
          </cell>
          <cell r="BI18">
            <v>7.4012100000000001E-3</v>
          </cell>
          <cell r="BJ18">
            <v>2.1028616199999997</v>
          </cell>
          <cell r="BK18">
            <v>0.60716556999999993</v>
          </cell>
          <cell r="BL18">
            <v>0.91275228000000008</v>
          </cell>
          <cell r="BM18">
            <v>0</v>
          </cell>
          <cell r="BN18">
            <v>10.925852419999998</v>
          </cell>
        </row>
        <row r="19">
          <cell r="D19" t="str">
            <v>Profit / loss on sale of fixed assets</v>
          </cell>
          <cell r="BB19">
            <v>0</v>
          </cell>
          <cell r="BC19">
            <v>0</v>
          </cell>
          <cell r="BD19">
            <v>0</v>
          </cell>
          <cell r="BE19">
            <v>0</v>
          </cell>
          <cell r="BF19">
            <v>0</v>
          </cell>
          <cell r="BG19">
            <v>0</v>
          </cell>
          <cell r="BH19">
            <v>-1.245885E-2</v>
          </cell>
          <cell r="BI19">
            <v>0</v>
          </cell>
          <cell r="BJ19">
            <v>0</v>
          </cell>
          <cell r="BK19">
            <v>-2.7430123000000002</v>
          </cell>
          <cell r="BL19">
            <v>2.3999999999999998E-7</v>
          </cell>
          <cell r="BM19">
            <v>0</v>
          </cell>
          <cell r="BN19">
            <v>0</v>
          </cell>
        </row>
        <row r="20">
          <cell r="D20" t="str">
            <v>Charges from UK Business Support &amp; Corporate Centre</v>
          </cell>
          <cell r="BB20">
            <v>0</v>
          </cell>
          <cell r="BC20">
            <v>0</v>
          </cell>
          <cell r="BD20">
            <v>0</v>
          </cell>
          <cell r="BE20">
            <v>0</v>
          </cell>
          <cell r="BF20">
            <v>0</v>
          </cell>
          <cell r="BG20">
            <v>0</v>
          </cell>
          <cell r="BH20">
            <v>0</v>
          </cell>
          <cell r="BI20">
            <v>0</v>
          </cell>
          <cell r="BJ20">
            <v>0</v>
          </cell>
          <cell r="BK20">
            <v>0</v>
          </cell>
          <cell r="BL20">
            <v>0</v>
          </cell>
          <cell r="BM20">
            <v>0</v>
          </cell>
          <cell r="BN20">
            <v>-34.225264000000003</v>
          </cell>
        </row>
        <row r="21">
          <cell r="D21" t="str">
            <v>Other (See Table 1.7 for full details)</v>
          </cell>
          <cell r="BB21">
            <v>2.1057471300000001</v>
          </cell>
          <cell r="BC21">
            <v>8.933426999999998E-2</v>
          </cell>
          <cell r="BD21">
            <v>1.5044481900000002</v>
          </cell>
          <cell r="BE21">
            <v>-7.4897560000000002E-2</v>
          </cell>
          <cell r="BF21">
            <v>-4.8001328900000004</v>
          </cell>
          <cell r="BG21">
            <v>-1.6559474600000004</v>
          </cell>
          <cell r="BH21">
            <v>-20.024958849999997</v>
          </cell>
          <cell r="BI21">
            <v>1.707127E-2</v>
          </cell>
          <cell r="BJ21">
            <v>0.38994583999999993</v>
          </cell>
          <cell r="BK21">
            <v>4.0447173700000008</v>
          </cell>
          <cell r="BL21">
            <v>47.267281279999992</v>
          </cell>
          <cell r="BM21">
            <v>18.849583460000002</v>
          </cell>
          <cell r="BN21">
            <v>45.455685700000004</v>
          </cell>
        </row>
        <row r="22">
          <cell r="D22" t="str">
            <v>Excluded Services</v>
          </cell>
          <cell r="BB22">
            <v>1.5877220000000001E-2</v>
          </cell>
          <cell r="BC22">
            <v>0.40668105999999998</v>
          </cell>
          <cell r="BD22">
            <v>0.35856832</v>
          </cell>
          <cell r="BE22">
            <v>0</v>
          </cell>
          <cell r="BF22">
            <v>6.6831428599999985</v>
          </cell>
          <cell r="BG22">
            <v>0</v>
          </cell>
          <cell r="BH22">
            <v>0.7026427300000001</v>
          </cell>
          <cell r="BI22">
            <v>0.44660540000000004</v>
          </cell>
          <cell r="BJ22">
            <v>0.31182594000000002</v>
          </cell>
          <cell r="BK22">
            <v>2.3573469999999999</v>
          </cell>
          <cell r="BL22">
            <v>22.83501777</v>
          </cell>
          <cell r="BM22">
            <v>0</v>
          </cell>
          <cell r="BN22">
            <v>0</v>
          </cell>
        </row>
        <row r="23">
          <cell r="D23" t="str">
            <v>Pensions (net of Capitalisation)</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D24" t="str">
            <v>Deficit Repair Payments</v>
          </cell>
          <cell r="BB24">
            <v>0</v>
          </cell>
          <cell r="BC24">
            <v>0</v>
          </cell>
          <cell r="BD24">
            <v>0</v>
          </cell>
          <cell r="BE24">
            <v>0</v>
          </cell>
          <cell r="BF24">
            <v>0</v>
          </cell>
          <cell r="BG24">
            <v>0</v>
          </cell>
          <cell r="BH24">
            <v>0</v>
          </cell>
          <cell r="BI24">
            <v>0</v>
          </cell>
          <cell r="BJ24">
            <v>0</v>
          </cell>
          <cell r="BK24">
            <v>0</v>
          </cell>
          <cell r="BL24">
            <v>0</v>
          </cell>
          <cell r="BM24">
            <v>0</v>
          </cell>
          <cell r="BN24">
            <v>0</v>
          </cell>
        </row>
        <row r="25">
          <cell r="D25" t="str">
            <v>IFI Costs</v>
          </cell>
          <cell r="BB25">
            <v>0</v>
          </cell>
          <cell r="BC25">
            <v>0</v>
          </cell>
          <cell r="BD25">
            <v>0</v>
          </cell>
          <cell r="BE25">
            <v>0</v>
          </cell>
          <cell r="BF25">
            <v>0</v>
          </cell>
          <cell r="BG25">
            <v>0</v>
          </cell>
          <cell r="BH25">
            <v>0</v>
          </cell>
          <cell r="BI25">
            <v>0</v>
          </cell>
          <cell r="BJ25">
            <v>0</v>
          </cell>
          <cell r="BK25">
            <v>0</v>
          </cell>
          <cell r="BL25">
            <v>0</v>
          </cell>
          <cell r="BM25">
            <v>0</v>
          </cell>
          <cell r="BN25">
            <v>0</v>
          </cell>
        </row>
        <row r="26">
          <cell r="D26" t="str">
            <v>Scottish Independent Undertakings Price Differential</v>
          </cell>
          <cell r="BB26">
            <v>0</v>
          </cell>
          <cell r="BC26">
            <v>0</v>
          </cell>
          <cell r="BD26">
            <v>0</v>
          </cell>
          <cell r="BE26">
            <v>0</v>
          </cell>
          <cell r="BF26">
            <v>0</v>
          </cell>
          <cell r="BG26">
            <v>0</v>
          </cell>
          <cell r="BH26">
            <v>0</v>
          </cell>
          <cell r="BI26">
            <v>0</v>
          </cell>
          <cell r="BJ26">
            <v>0</v>
          </cell>
          <cell r="BK26">
            <v>0</v>
          </cell>
          <cell r="BL26">
            <v>0</v>
          </cell>
          <cell r="BM26">
            <v>0</v>
          </cell>
          <cell r="BN26">
            <v>0</v>
          </cell>
        </row>
        <row r="27">
          <cell r="D27" t="str">
            <v>Temporary Physical Disconnection Compensation</v>
          </cell>
          <cell r="BB27">
            <v>0</v>
          </cell>
          <cell r="BC27">
            <v>0</v>
          </cell>
          <cell r="BD27">
            <v>0</v>
          </cell>
          <cell r="BE27">
            <v>0</v>
          </cell>
          <cell r="BF27">
            <v>0</v>
          </cell>
          <cell r="BG27">
            <v>0</v>
          </cell>
          <cell r="BH27">
            <v>0</v>
          </cell>
          <cell r="BI27">
            <v>0</v>
          </cell>
          <cell r="BJ27">
            <v>0</v>
          </cell>
          <cell r="BK27">
            <v>0</v>
          </cell>
          <cell r="BL27">
            <v>0</v>
          </cell>
          <cell r="BM27">
            <v>0</v>
          </cell>
          <cell r="BN27">
            <v>0</v>
          </cell>
        </row>
        <row r="28">
          <cell r="D28" t="str">
            <v>Quarry and Loss Development</v>
          </cell>
          <cell r="BB28">
            <v>0</v>
          </cell>
          <cell r="BC28">
            <v>0</v>
          </cell>
          <cell r="BD28">
            <v>0</v>
          </cell>
          <cell r="BE28">
            <v>0</v>
          </cell>
          <cell r="BF28">
            <v>0</v>
          </cell>
          <cell r="BG28">
            <v>0</v>
          </cell>
          <cell r="BH28">
            <v>0</v>
          </cell>
          <cell r="BI28">
            <v>0</v>
          </cell>
          <cell r="BJ28">
            <v>0</v>
          </cell>
          <cell r="BK28">
            <v>0</v>
          </cell>
          <cell r="BL28">
            <v>0</v>
          </cell>
          <cell r="BM28">
            <v>0</v>
          </cell>
          <cell r="BN28">
            <v>0</v>
          </cell>
        </row>
        <row r="29">
          <cell r="D29" t="str">
            <v>BT 21  CN Teleprotection</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D30" t="str">
            <v>Offshore Transmission Project</v>
          </cell>
          <cell r="BB30">
            <v>0</v>
          </cell>
          <cell r="BC30">
            <v>0</v>
          </cell>
          <cell r="BD30">
            <v>0</v>
          </cell>
          <cell r="BE30">
            <v>0</v>
          </cell>
          <cell r="BF30">
            <v>0</v>
          </cell>
          <cell r="BG30">
            <v>0</v>
          </cell>
          <cell r="BH30">
            <v>0</v>
          </cell>
          <cell r="BI30">
            <v>0</v>
          </cell>
          <cell r="BJ30">
            <v>0</v>
          </cell>
          <cell r="BK30">
            <v>0</v>
          </cell>
          <cell r="BL30">
            <v>0</v>
          </cell>
          <cell r="BM30">
            <v>0</v>
          </cell>
          <cell r="BN30">
            <v>0</v>
          </cell>
        </row>
        <row r="31">
          <cell r="D31" t="str">
            <v>CNI Security</v>
          </cell>
          <cell r="BB31">
            <v>0</v>
          </cell>
          <cell r="BC31">
            <v>0</v>
          </cell>
          <cell r="BD31">
            <v>0</v>
          </cell>
          <cell r="BE31">
            <v>0</v>
          </cell>
          <cell r="BF31">
            <v>0</v>
          </cell>
          <cell r="BG31">
            <v>0</v>
          </cell>
          <cell r="BH31">
            <v>0</v>
          </cell>
          <cell r="BI31">
            <v>0</v>
          </cell>
          <cell r="BJ31">
            <v>0</v>
          </cell>
          <cell r="BK31">
            <v>7.0000000000000007E-2</v>
          </cell>
          <cell r="BL31">
            <v>0</v>
          </cell>
          <cell r="BM31">
            <v>0</v>
          </cell>
          <cell r="BN31">
            <v>0</v>
          </cell>
        </row>
        <row r="32">
          <cell r="D32" t="str">
            <v>Network Rates</v>
          </cell>
          <cell r="BB32">
            <v>0</v>
          </cell>
          <cell r="BC32">
            <v>0</v>
          </cell>
          <cell r="BD32">
            <v>0</v>
          </cell>
          <cell r="BE32">
            <v>0</v>
          </cell>
          <cell r="BF32">
            <v>0</v>
          </cell>
          <cell r="BG32">
            <v>0</v>
          </cell>
          <cell r="BH32">
            <v>0</v>
          </cell>
          <cell r="BI32">
            <v>0</v>
          </cell>
          <cell r="BJ32">
            <v>0</v>
          </cell>
          <cell r="BK32">
            <v>2.9533153999999997</v>
          </cell>
          <cell r="BL32">
            <v>0</v>
          </cell>
          <cell r="BM32">
            <v>0</v>
          </cell>
          <cell r="BN32">
            <v>0</v>
          </cell>
        </row>
        <row r="33">
          <cell r="D33" t="str">
            <v>Transmission Licence Fee</v>
          </cell>
          <cell r="BB33">
            <v>0</v>
          </cell>
          <cell r="BC33">
            <v>0</v>
          </cell>
          <cell r="BD33">
            <v>0</v>
          </cell>
          <cell r="BE33">
            <v>28.027000000000001</v>
          </cell>
          <cell r="BF33">
            <v>0</v>
          </cell>
          <cell r="BG33">
            <v>0</v>
          </cell>
          <cell r="BH33">
            <v>0</v>
          </cell>
          <cell r="BI33">
            <v>0</v>
          </cell>
          <cell r="BJ33">
            <v>0</v>
          </cell>
          <cell r="BK33">
            <v>0</v>
          </cell>
          <cell r="BL33">
            <v>0</v>
          </cell>
          <cell r="BM33">
            <v>0</v>
          </cell>
          <cell r="BN33">
            <v>0</v>
          </cell>
        </row>
        <row r="34">
          <cell r="D34" t="str">
            <v>Xoserve</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D35" t="str">
            <v>Quasi Capex</v>
          </cell>
          <cell r="BB35">
            <v>0</v>
          </cell>
          <cell r="BC35">
            <v>0</v>
          </cell>
          <cell r="BD35">
            <v>0</v>
          </cell>
          <cell r="BE35">
            <v>0</v>
          </cell>
          <cell r="BF35">
            <v>0</v>
          </cell>
          <cell r="BG35">
            <v>0</v>
          </cell>
          <cell r="BH35">
            <v>0</v>
          </cell>
          <cell r="BI35">
            <v>0</v>
          </cell>
          <cell r="BJ35">
            <v>0</v>
          </cell>
          <cell r="BK35">
            <v>0</v>
          </cell>
          <cell r="BL35">
            <v>0</v>
          </cell>
          <cell r="BM35">
            <v>0</v>
          </cell>
          <cell r="BN35">
            <v>0</v>
          </cell>
        </row>
        <row r="36">
          <cell r="D36" t="str">
            <v>Cross Border Trading</v>
          </cell>
          <cell r="BB36">
            <v>0</v>
          </cell>
          <cell r="BC36">
            <v>0</v>
          </cell>
          <cell r="BD36">
            <v>0</v>
          </cell>
          <cell r="BE36">
            <v>0</v>
          </cell>
          <cell r="BF36">
            <v>0</v>
          </cell>
          <cell r="BG36">
            <v>0</v>
          </cell>
          <cell r="BH36">
            <v>0</v>
          </cell>
          <cell r="BI36">
            <v>0</v>
          </cell>
          <cell r="BJ36">
            <v>0</v>
          </cell>
          <cell r="BK36">
            <v>0</v>
          </cell>
          <cell r="BL36">
            <v>0</v>
          </cell>
          <cell r="BM36">
            <v>0</v>
          </cell>
          <cell r="BN36">
            <v>0</v>
          </cell>
        </row>
        <row r="37">
          <cell r="D37" t="str">
            <v>Depreciation</v>
          </cell>
          <cell r="BB37">
            <v>2E-8</v>
          </cell>
          <cell r="BC37">
            <v>8.4940999999999999E-4</v>
          </cell>
          <cell r="BD37">
            <v>0</v>
          </cell>
          <cell r="BE37">
            <v>0</v>
          </cell>
          <cell r="BF37">
            <v>0</v>
          </cell>
          <cell r="BG37">
            <v>0</v>
          </cell>
          <cell r="BH37">
            <v>-8.8000000000001272E-5</v>
          </cell>
          <cell r="BI37">
            <v>8.7999999999999998E-5</v>
          </cell>
          <cell r="BJ37">
            <v>0</v>
          </cell>
          <cell r="BK37">
            <v>7.2330502299999999</v>
          </cell>
          <cell r="BL37">
            <v>23.696240029999998</v>
          </cell>
          <cell r="BM37">
            <v>0</v>
          </cell>
          <cell r="BN37">
            <v>5.3226999999999994E-4</v>
          </cell>
        </row>
        <row r="38">
          <cell r="D38" t="str">
            <v>Amortisation</v>
          </cell>
          <cell r="BB38">
            <v>0</v>
          </cell>
          <cell r="BC38">
            <v>0</v>
          </cell>
          <cell r="BD38">
            <v>0</v>
          </cell>
          <cell r="BE38">
            <v>0</v>
          </cell>
          <cell r="BF38">
            <v>0</v>
          </cell>
          <cell r="BG38">
            <v>0</v>
          </cell>
          <cell r="BH38">
            <v>0</v>
          </cell>
          <cell r="BI38">
            <v>0</v>
          </cell>
          <cell r="BJ38">
            <v>0</v>
          </cell>
          <cell r="BK38">
            <v>0</v>
          </cell>
          <cell r="BL38">
            <v>29.167272100000002</v>
          </cell>
          <cell r="BM38">
            <v>0</v>
          </cell>
          <cell r="BN38">
            <v>0</v>
          </cell>
        </row>
        <row r="39">
          <cell r="D39" t="str">
            <v>Accounting Costs (1.3)</v>
          </cell>
          <cell r="BB39">
            <v>5.6270476800000004</v>
          </cell>
          <cell r="BC39">
            <v>6.1759434300000002</v>
          </cell>
          <cell r="BD39">
            <v>6.8706491399999994</v>
          </cell>
          <cell r="BE39">
            <v>29.216903640000002</v>
          </cell>
          <cell r="BF39">
            <v>16.523463899999999</v>
          </cell>
          <cell r="BG39">
            <v>20.139132370000006</v>
          </cell>
          <cell r="BH39">
            <v>17.14752726</v>
          </cell>
          <cell r="BI39">
            <v>28.938847549999995</v>
          </cell>
          <cell r="BJ39">
            <v>5.9623527300000001</v>
          </cell>
          <cell r="BK39">
            <v>74.340677090000014</v>
          </cell>
          <cell r="BL39">
            <v>166.09743902999995</v>
          </cell>
          <cell r="BM39">
            <v>18.849583460000002</v>
          </cell>
          <cell r="BN39">
            <v>62.16877985</v>
          </cell>
        </row>
        <row r="40">
          <cell r="D40" t="str">
            <v>BSIS</v>
          </cell>
          <cell r="BB40">
            <v>0</v>
          </cell>
          <cell r="BC40">
            <v>0</v>
          </cell>
          <cell r="BD40">
            <v>0</v>
          </cell>
          <cell r="BE40">
            <v>0</v>
          </cell>
          <cell r="BF40">
            <v>0</v>
          </cell>
          <cell r="BG40">
            <v>0</v>
          </cell>
          <cell r="BH40">
            <v>0</v>
          </cell>
          <cell r="BI40">
            <v>0</v>
          </cell>
          <cell r="BJ40">
            <v>0</v>
          </cell>
          <cell r="BK40">
            <v>0</v>
          </cell>
          <cell r="BL40">
            <v>0</v>
          </cell>
          <cell r="BM40">
            <v>0</v>
          </cell>
          <cell r="BN40">
            <v>0</v>
          </cell>
        </row>
        <row r="41">
          <cell r="D41" t="str">
            <v>Capitalised Interest</v>
          </cell>
          <cell r="BB41">
            <v>0</v>
          </cell>
          <cell r="BC41">
            <v>0</v>
          </cell>
          <cell r="BD41">
            <v>0</v>
          </cell>
          <cell r="BE41">
            <v>0</v>
          </cell>
          <cell r="BF41">
            <v>0</v>
          </cell>
          <cell r="BG41">
            <v>0</v>
          </cell>
          <cell r="BH41">
            <v>0</v>
          </cell>
          <cell r="BI41">
            <v>0</v>
          </cell>
          <cell r="BJ41">
            <v>0</v>
          </cell>
          <cell r="BK41">
            <v>0</v>
          </cell>
          <cell r="BL41">
            <v>0</v>
          </cell>
          <cell r="BM41">
            <v>0</v>
          </cell>
          <cell r="BN41">
            <v>0</v>
          </cell>
        </row>
        <row r="42">
          <cell r="D42" t="str">
            <v>Interest</v>
          </cell>
          <cell r="BB42">
            <v>0</v>
          </cell>
          <cell r="BC42">
            <v>0</v>
          </cell>
          <cell r="BD42">
            <v>0</v>
          </cell>
          <cell r="BE42">
            <v>0</v>
          </cell>
          <cell r="BF42">
            <v>0</v>
          </cell>
          <cell r="BG42">
            <v>0</v>
          </cell>
          <cell r="BH42">
            <v>0</v>
          </cell>
          <cell r="BI42">
            <v>0</v>
          </cell>
          <cell r="BJ42">
            <v>0</v>
          </cell>
          <cell r="BK42">
            <v>0</v>
          </cell>
          <cell r="BL42">
            <v>0</v>
          </cell>
          <cell r="BM42">
            <v>0</v>
          </cell>
          <cell r="BN42">
            <v>0</v>
          </cell>
        </row>
        <row r="43">
          <cell r="D43" t="str">
            <v>Dividends</v>
          </cell>
          <cell r="BB43">
            <v>0</v>
          </cell>
          <cell r="BC43">
            <v>0</v>
          </cell>
          <cell r="BD43">
            <v>0</v>
          </cell>
          <cell r="BE43">
            <v>0</v>
          </cell>
          <cell r="BF43">
            <v>0</v>
          </cell>
          <cell r="BG43">
            <v>0</v>
          </cell>
          <cell r="BH43">
            <v>0</v>
          </cell>
          <cell r="BI43">
            <v>0</v>
          </cell>
          <cell r="BJ43">
            <v>0</v>
          </cell>
          <cell r="BK43">
            <v>0</v>
          </cell>
          <cell r="BL43">
            <v>0</v>
          </cell>
          <cell r="BM43">
            <v>0</v>
          </cell>
          <cell r="BN43">
            <v>0</v>
          </cell>
        </row>
        <row r="44">
          <cell r="D44" t="str">
            <v>Total Accounting Costs</v>
          </cell>
          <cell r="BB44">
            <v>5.6270476800000004</v>
          </cell>
          <cell r="BC44">
            <v>6.1759434300000002</v>
          </cell>
          <cell r="BD44">
            <v>6.8706491399999994</v>
          </cell>
          <cell r="BE44">
            <v>29.216903640000002</v>
          </cell>
          <cell r="BF44">
            <v>16.523463899999999</v>
          </cell>
          <cell r="BG44">
            <v>20.139132370000006</v>
          </cell>
          <cell r="BH44">
            <v>17.14752726</v>
          </cell>
          <cell r="BI44">
            <v>28.938847549999995</v>
          </cell>
          <cell r="BJ44">
            <v>5.9623527300000001</v>
          </cell>
          <cell r="BK44">
            <v>74.340677090000014</v>
          </cell>
          <cell r="BL44">
            <v>166.09743902999995</v>
          </cell>
          <cell r="BM44">
            <v>18.849583460000002</v>
          </cell>
          <cell r="BN44">
            <v>62.16877985</v>
          </cell>
        </row>
        <row r="45">
          <cell r="BB45">
            <v>5.6270476799999987</v>
          </cell>
          <cell r="BC45">
            <v>6.1759434300000002</v>
          </cell>
          <cell r="BD45">
            <v>6.8706491400000003</v>
          </cell>
          <cell r="BE45">
            <v>29.216903640000002</v>
          </cell>
          <cell r="BF45">
            <v>16.523463899999999</v>
          </cell>
          <cell r="BG45">
            <v>20.139132370000002</v>
          </cell>
          <cell r="BH45">
            <v>17.147527259999997</v>
          </cell>
          <cell r="BI45">
            <v>28.938847549999998</v>
          </cell>
          <cell r="BJ45">
            <v>5.9623527300000001</v>
          </cell>
          <cell r="BK45">
            <v>74.340677090000014</v>
          </cell>
          <cell r="BL45">
            <v>166.09743902999992</v>
          </cell>
          <cell r="BM45">
            <v>18.849583460000002</v>
          </cell>
          <cell r="BN45">
            <v>62.168779849999964</v>
          </cell>
        </row>
        <row r="660">
          <cell r="BB660" t="str">
            <v>Communications</v>
          </cell>
          <cell r="BC660" t="str">
            <v>Legal</v>
          </cell>
          <cell r="BD660" t="str">
            <v>Safety Health Environment</v>
          </cell>
          <cell r="BE660" t="str">
            <v>Regulation</v>
          </cell>
          <cell r="BF660" t="str">
            <v>Supply Chain Management</v>
          </cell>
          <cell r="BG660" t="str">
            <v>Human Resources</v>
          </cell>
          <cell r="BH660" t="str">
            <v>Shared Services Finance</v>
          </cell>
          <cell r="BI660" t="str">
            <v>Insurance</v>
          </cell>
          <cell r="BJ660" t="str">
            <v>Audit</v>
          </cell>
          <cell r="BK660" t="str">
            <v>Property</v>
          </cell>
          <cell r="BL660" t="str">
            <v>IS</v>
          </cell>
          <cell r="BM660" t="str">
            <v>Operational Telecoms</v>
          </cell>
          <cell r="BN660" t="str">
            <v>Corporate Centre</v>
          </cell>
        </row>
        <row r="661">
          <cell r="BA661" t="str">
            <v>ETO</v>
          </cell>
          <cell r="BB661">
            <v>1.31267175</v>
          </cell>
          <cell r="BC661">
            <v>1.60702419</v>
          </cell>
          <cell r="BD661">
            <v>2.0250206999999998</v>
          </cell>
          <cell r="BE661">
            <v>16.08862714</v>
          </cell>
          <cell r="BF661">
            <v>3.2260117699999999</v>
          </cell>
          <cell r="BG661">
            <v>7.7301954900000016</v>
          </cell>
          <cell r="BH661">
            <v>3.7017439599999999</v>
          </cell>
          <cell r="BI661">
            <v>7.63393166</v>
          </cell>
          <cell r="BJ661">
            <v>3.3555028599999996</v>
          </cell>
          <cell r="BK661">
            <v>19.234971429999998</v>
          </cell>
          <cell r="BL661">
            <v>28.342966153000003</v>
          </cell>
          <cell r="BM661">
            <v>17.907104286999999</v>
          </cell>
          <cell r="BN661">
            <v>0</v>
          </cell>
        </row>
        <row r="662">
          <cell r="BA662" t="str">
            <v>ESO</v>
          </cell>
          <cell r="BB662">
            <v>0.31782765000000002</v>
          </cell>
          <cell r="BC662">
            <v>0.38909706999999999</v>
          </cell>
          <cell r="BD662">
            <v>0.49030351999999999</v>
          </cell>
          <cell r="BE662">
            <v>8.9030720000000008E-2</v>
          </cell>
          <cell r="BF662">
            <v>0.49832510999999996</v>
          </cell>
          <cell r="BG662">
            <v>0.64631880999999991</v>
          </cell>
          <cell r="BH662">
            <v>0.8962763199999999</v>
          </cell>
          <cell r="BI662">
            <v>1.8483483000000001</v>
          </cell>
          <cell r="BJ662">
            <v>0.36734412</v>
          </cell>
          <cell r="BK662">
            <v>6.7328984299999997</v>
          </cell>
          <cell r="BL662">
            <v>28.112772576999998</v>
          </cell>
          <cell r="BM662">
            <v>0.94247917300000017</v>
          </cell>
          <cell r="BN662">
            <v>0</v>
          </cell>
        </row>
        <row r="663">
          <cell r="BA663" t="str">
            <v>GTO</v>
          </cell>
          <cell r="BB663">
            <v>0.39184230999999997</v>
          </cell>
          <cell r="BC663">
            <v>0.48805913000000001</v>
          </cell>
          <cell r="BD663">
            <v>0.60448379000000008</v>
          </cell>
          <cell r="BE663">
            <v>12.413142949999999</v>
          </cell>
          <cell r="BF663">
            <v>0.76737410000000006</v>
          </cell>
          <cell r="BG663">
            <v>1.1703404799999999</v>
          </cell>
          <cell r="BH663">
            <v>1.62543807</v>
          </cell>
          <cell r="BI663">
            <v>3.6131966699999998</v>
          </cell>
          <cell r="BJ663">
            <v>0.45289001000000001</v>
          </cell>
          <cell r="BK663">
            <v>5.8976724400000009</v>
          </cell>
          <cell r="BL663">
            <v>4.9534510099999993</v>
          </cell>
          <cell r="BM663">
            <v>0</v>
          </cell>
          <cell r="BN66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NGGT_TO"/>
      <sheetName val="NGGT_SO"/>
      <sheetName val="Input"/>
      <sheetName val="Output"/>
      <sheetName val="PC_POut"/>
      <sheetName val="Ratios"/>
      <sheetName val="PostTaxRev"/>
      <sheetName val="P&amp;L"/>
      <sheetName val="BS"/>
      <sheetName val="CF"/>
      <sheetName val="Depn"/>
      <sheetName val="RealRAV"/>
      <sheetName val="NominalRAV"/>
      <sheetName val="EntryRevDriver"/>
      <sheetName val="ExitRevDriver"/>
      <sheetName val="Notes"/>
    </sheetNames>
    <sheetDataSet>
      <sheetData sheetId="0"/>
      <sheetData sheetId="1">
        <row r="24">
          <cell r="B24">
            <v>1</v>
          </cell>
        </row>
      </sheetData>
      <sheetData sheetId="2"/>
      <sheetData sheetId="3"/>
      <sheetData sheetId="4" refreshError="1">
        <row r="4">
          <cell r="E4">
            <v>0</v>
          </cell>
        </row>
        <row r="7">
          <cell r="E7">
            <v>38442</v>
          </cell>
        </row>
        <row r="13">
          <cell r="E13">
            <v>1</v>
          </cell>
          <cell r="F13">
            <v>1.026</v>
          </cell>
          <cell r="G13">
            <v>1.026</v>
          </cell>
          <cell r="H13">
            <v>1.026</v>
          </cell>
          <cell r="I13">
            <v>1.026</v>
          </cell>
          <cell r="J13">
            <v>1.026</v>
          </cell>
          <cell r="K13">
            <v>1.026</v>
          </cell>
          <cell r="L13">
            <v>1.026</v>
          </cell>
          <cell r="M13">
            <v>1.026</v>
          </cell>
          <cell r="N13">
            <v>1.026</v>
          </cell>
          <cell r="O13">
            <v>1.026</v>
          </cell>
          <cell r="P13">
            <v>1.026</v>
          </cell>
          <cell r="Q13">
            <v>1.026</v>
          </cell>
          <cell r="R13">
            <v>1.026</v>
          </cell>
          <cell r="S13">
            <v>1.026</v>
          </cell>
          <cell r="T13">
            <v>1.026</v>
          </cell>
          <cell r="U13">
            <v>1.026</v>
          </cell>
          <cell r="V13">
            <v>1.026</v>
          </cell>
          <cell r="W13">
            <v>1.026</v>
          </cell>
          <cell r="X13">
            <v>1.026</v>
          </cell>
          <cell r="Y13">
            <v>1.026</v>
          </cell>
          <cell r="Z13">
            <v>1.026</v>
          </cell>
          <cell r="AA13">
            <v>1.026</v>
          </cell>
          <cell r="AB13">
            <v>1.026</v>
          </cell>
          <cell r="AC13">
            <v>1.026</v>
          </cell>
          <cell r="AD13">
            <v>1.026</v>
          </cell>
          <cell r="AE13">
            <v>1.026</v>
          </cell>
          <cell r="AF13">
            <v>1.026</v>
          </cell>
          <cell r="AG13">
            <v>1.026</v>
          </cell>
          <cell r="AH13">
            <v>1.026</v>
          </cell>
          <cell r="AI13">
            <v>1.026</v>
          </cell>
          <cell r="AJ13">
            <v>1.026</v>
          </cell>
          <cell r="AK13">
            <v>1.026</v>
          </cell>
          <cell r="AL13">
            <v>1.026</v>
          </cell>
          <cell r="AM13">
            <v>1.026</v>
          </cell>
          <cell r="AN13">
            <v>1.026</v>
          </cell>
          <cell r="AO13">
            <v>1.026</v>
          </cell>
        </row>
        <row r="18">
          <cell r="E18">
            <v>1</v>
          </cell>
          <cell r="F18">
            <v>1.026</v>
          </cell>
          <cell r="G18">
            <v>1.0526759999999999</v>
          </cell>
          <cell r="H18">
            <v>1.0800455760000001</v>
          </cell>
          <cell r="I18">
            <v>1.1081267609760002</v>
          </cell>
          <cell r="J18">
            <v>1.1369380567613763</v>
          </cell>
          <cell r="K18">
            <v>1.1664984462371719</v>
          </cell>
          <cell r="L18">
            <v>1.1968274058393384</v>
          </cell>
          <cell r="M18">
            <v>1.227944918391161</v>
          </cell>
          <cell r="N18">
            <v>1.2598714862693314</v>
          </cell>
          <cell r="O18">
            <v>1.292628144912334</v>
          </cell>
          <cell r="P18">
            <v>1.3262364766800547</v>
          </cell>
          <cell r="Q18">
            <v>1.3607186250737364</v>
          </cell>
          <cell r="R18">
            <v>1.3960973093256535</v>
          </cell>
          <cell r="S18">
            <v>1.4323958393681206</v>
          </cell>
          <cell r="T18">
            <v>1.4696381311916917</v>
          </cell>
          <cell r="U18">
            <v>1.5078487226026758</v>
          </cell>
          <cell r="V18">
            <v>1.5470527893903454</v>
          </cell>
          <cell r="W18">
            <v>1.5872761619144944</v>
          </cell>
          <cell r="X18">
            <v>1.6285453421242715</v>
          </cell>
          <cell r="Y18">
            <v>1.6708875210195024</v>
          </cell>
          <cell r="Z18">
            <v>1.7143305965660096</v>
          </cell>
          <cell r="AA18">
            <v>1.758903192076726</v>
          </cell>
          <cell r="AB18">
            <v>1.804634675070721</v>
          </cell>
          <cell r="AC18">
            <v>1.8515551766225595</v>
          </cell>
          <cell r="AD18">
            <v>1.8996956112147463</v>
          </cell>
          <cell r="AE18">
            <v>1.9490876971063298</v>
          </cell>
          <cell r="AF18">
            <v>1.9997639772310942</v>
          </cell>
          <cell r="AG18">
            <v>2.0517578406391026</v>
          </cell>
          <cell r="AH18">
            <v>2.1051035444957193</v>
          </cell>
          <cell r="AI18">
            <v>2.1598362366526085</v>
          </cell>
          <cell r="AJ18">
            <v>2.215991978805576</v>
          </cell>
          <cell r="AK18">
            <v>2.2736077702545212</v>
          </cell>
          <cell r="AL18">
            <v>2.3327215722811387</v>
          </cell>
          <cell r="AM18">
            <v>2.3933723331604484</v>
          </cell>
          <cell r="AN18">
            <v>2.4556000138226204</v>
          </cell>
          <cell r="AO18">
            <v>2.5194456141820085</v>
          </cell>
        </row>
        <row r="19">
          <cell r="E19" t="str">
            <v>All prices are £m in Nominal terms</v>
          </cell>
        </row>
        <row r="37">
          <cell r="E37">
            <v>0.04</v>
          </cell>
        </row>
        <row r="38">
          <cell r="E38">
            <v>0.06</v>
          </cell>
        </row>
        <row r="40">
          <cell r="E40">
            <v>0.25</v>
          </cell>
        </row>
        <row r="41">
          <cell r="E41">
            <v>0.03</v>
          </cell>
        </row>
        <row r="153">
          <cell r="E153">
            <v>45</v>
          </cell>
        </row>
        <row r="154">
          <cell r="E154">
            <v>20</v>
          </cell>
        </row>
        <row r="289">
          <cell r="G289">
            <v>0</v>
          </cell>
          <cell r="H289">
            <v>0</v>
          </cell>
          <cell r="I289">
            <v>0</v>
          </cell>
          <cell r="J289">
            <v>0</v>
          </cell>
          <cell r="K289">
            <v>300</v>
          </cell>
          <cell r="L289">
            <v>0</v>
          </cell>
        </row>
        <row r="290">
          <cell r="G290">
            <v>0</v>
          </cell>
          <cell r="H290">
            <v>0</v>
          </cell>
          <cell r="I290">
            <v>0</v>
          </cell>
          <cell r="J290">
            <v>0</v>
          </cell>
          <cell r="K290">
            <v>0</v>
          </cell>
          <cell r="L290">
            <v>0</v>
          </cell>
        </row>
        <row r="291">
          <cell r="G291">
            <v>0</v>
          </cell>
          <cell r="H291">
            <v>0</v>
          </cell>
          <cell r="I291">
            <v>0</v>
          </cell>
          <cell r="J291">
            <v>0</v>
          </cell>
          <cell r="K291">
            <v>0</v>
          </cell>
          <cell r="L291">
            <v>0</v>
          </cell>
        </row>
        <row r="292">
          <cell r="G292">
            <v>0</v>
          </cell>
          <cell r="H292">
            <v>0</v>
          </cell>
          <cell r="I292">
            <v>0</v>
          </cell>
          <cell r="J292">
            <v>0</v>
          </cell>
          <cell r="K292">
            <v>0</v>
          </cell>
          <cell r="L292">
            <v>0</v>
          </cell>
        </row>
        <row r="293">
          <cell r="G293">
            <v>0</v>
          </cell>
          <cell r="H293">
            <v>0</v>
          </cell>
          <cell r="I293">
            <v>0</v>
          </cell>
          <cell r="J293">
            <v>0</v>
          </cell>
          <cell r="K293">
            <v>0</v>
          </cell>
          <cell r="L293">
            <v>0</v>
          </cell>
        </row>
        <row r="294">
          <cell r="G294">
            <v>0</v>
          </cell>
          <cell r="H294">
            <v>0</v>
          </cell>
          <cell r="I294">
            <v>0</v>
          </cell>
          <cell r="J294">
            <v>0</v>
          </cell>
          <cell r="K294">
            <v>0</v>
          </cell>
          <cell r="L294">
            <v>0</v>
          </cell>
        </row>
        <row r="295">
          <cell r="G295">
            <v>0</v>
          </cell>
          <cell r="H295">
            <v>0</v>
          </cell>
          <cell r="I295">
            <v>0</v>
          </cell>
          <cell r="J295">
            <v>0</v>
          </cell>
          <cell r="K295">
            <v>0</v>
          </cell>
          <cell r="L295">
            <v>0</v>
          </cell>
        </row>
        <row r="296">
          <cell r="G296">
            <v>0</v>
          </cell>
          <cell r="H296">
            <v>0</v>
          </cell>
          <cell r="I296">
            <v>0</v>
          </cell>
          <cell r="J296">
            <v>0</v>
          </cell>
          <cell r="K296">
            <v>0</v>
          </cell>
          <cell r="L296">
            <v>0</v>
          </cell>
        </row>
        <row r="297">
          <cell r="G297">
            <v>0</v>
          </cell>
          <cell r="H297">
            <v>0</v>
          </cell>
          <cell r="I297">
            <v>0</v>
          </cell>
          <cell r="J297">
            <v>0</v>
          </cell>
          <cell r="K297">
            <v>0</v>
          </cell>
          <cell r="L297">
            <v>400</v>
          </cell>
        </row>
        <row r="298">
          <cell r="G298">
            <v>0</v>
          </cell>
          <cell r="H298">
            <v>0</v>
          </cell>
          <cell r="I298">
            <v>0</v>
          </cell>
          <cell r="J298">
            <v>0</v>
          </cell>
          <cell r="K298">
            <v>0</v>
          </cell>
          <cell r="L298">
            <v>0</v>
          </cell>
        </row>
        <row r="299">
          <cell r="G299">
            <v>0</v>
          </cell>
          <cell r="H299">
            <v>0</v>
          </cell>
          <cell r="I299">
            <v>0</v>
          </cell>
          <cell r="J299">
            <v>0</v>
          </cell>
          <cell r="K299">
            <v>0</v>
          </cell>
          <cell r="L299">
            <v>0</v>
          </cell>
        </row>
        <row r="300">
          <cell r="G300">
            <v>0</v>
          </cell>
          <cell r="H300">
            <v>0</v>
          </cell>
          <cell r="I300">
            <v>0</v>
          </cell>
          <cell r="J300">
            <v>0</v>
          </cell>
          <cell r="K300">
            <v>0</v>
          </cell>
          <cell r="L300">
            <v>0</v>
          </cell>
        </row>
        <row r="301">
          <cell r="G301">
            <v>0</v>
          </cell>
          <cell r="H301">
            <v>0</v>
          </cell>
          <cell r="I301">
            <v>0</v>
          </cell>
          <cell r="J301">
            <v>0</v>
          </cell>
          <cell r="K301">
            <v>0</v>
          </cell>
          <cell r="L301">
            <v>0</v>
          </cell>
        </row>
        <row r="302">
          <cell r="G302">
            <v>0</v>
          </cell>
          <cell r="H302">
            <v>0</v>
          </cell>
          <cell r="I302">
            <v>0</v>
          </cell>
          <cell r="J302">
            <v>0</v>
          </cell>
          <cell r="K302">
            <v>0</v>
          </cell>
          <cell r="L302">
            <v>0</v>
          </cell>
        </row>
        <row r="303">
          <cell r="G303">
            <v>0</v>
          </cell>
          <cell r="H303">
            <v>0</v>
          </cell>
          <cell r="I303">
            <v>0</v>
          </cell>
          <cell r="J303">
            <v>0</v>
          </cell>
          <cell r="K303">
            <v>0</v>
          </cell>
          <cell r="L303">
            <v>0</v>
          </cell>
        </row>
        <row r="304">
          <cell r="G304">
            <v>0</v>
          </cell>
          <cell r="H304">
            <v>0</v>
          </cell>
          <cell r="I304">
            <v>0</v>
          </cell>
          <cell r="J304">
            <v>0</v>
          </cell>
          <cell r="K304">
            <v>0</v>
          </cell>
          <cell r="L304">
            <v>0</v>
          </cell>
        </row>
        <row r="305">
          <cell r="G305">
            <v>0</v>
          </cell>
          <cell r="H305">
            <v>0</v>
          </cell>
          <cell r="I305">
            <v>0</v>
          </cell>
          <cell r="J305">
            <v>0</v>
          </cell>
          <cell r="K305">
            <v>0</v>
          </cell>
          <cell r="L305">
            <v>0</v>
          </cell>
        </row>
        <row r="306">
          <cell r="G306">
            <v>650</v>
          </cell>
          <cell r="H306">
            <v>0</v>
          </cell>
          <cell r="I306">
            <v>0</v>
          </cell>
          <cell r="J306">
            <v>0</v>
          </cell>
          <cell r="K306">
            <v>0</v>
          </cell>
          <cell r="L306">
            <v>0</v>
          </cell>
        </row>
        <row r="307">
          <cell r="G307">
            <v>0</v>
          </cell>
          <cell r="H307">
            <v>0</v>
          </cell>
          <cell r="I307">
            <v>0</v>
          </cell>
          <cell r="J307">
            <v>0</v>
          </cell>
          <cell r="K307">
            <v>0</v>
          </cell>
          <cell r="L307">
            <v>0</v>
          </cell>
        </row>
        <row r="308">
          <cell r="G308">
            <v>0</v>
          </cell>
          <cell r="H308">
            <v>0</v>
          </cell>
          <cell r="I308">
            <v>0</v>
          </cell>
          <cell r="J308">
            <v>0</v>
          </cell>
          <cell r="K308">
            <v>0</v>
          </cell>
          <cell r="L308">
            <v>0</v>
          </cell>
        </row>
        <row r="309">
          <cell r="G309">
            <v>0</v>
          </cell>
          <cell r="H309">
            <v>0</v>
          </cell>
          <cell r="I309">
            <v>0</v>
          </cell>
          <cell r="J309">
            <v>0</v>
          </cell>
          <cell r="K309">
            <v>0</v>
          </cell>
          <cell r="L309">
            <v>0</v>
          </cell>
        </row>
        <row r="310">
          <cell r="G310">
            <v>0</v>
          </cell>
          <cell r="H310">
            <v>0</v>
          </cell>
          <cell r="I310">
            <v>0</v>
          </cell>
          <cell r="J310">
            <v>0</v>
          </cell>
          <cell r="K310">
            <v>0</v>
          </cell>
          <cell r="L310">
            <v>0</v>
          </cell>
        </row>
        <row r="311">
          <cell r="G311">
            <v>0</v>
          </cell>
          <cell r="H311">
            <v>0</v>
          </cell>
          <cell r="I311">
            <v>0</v>
          </cell>
          <cell r="J311">
            <v>0</v>
          </cell>
          <cell r="K311">
            <v>0</v>
          </cell>
          <cell r="L311">
            <v>0</v>
          </cell>
        </row>
        <row r="312">
          <cell r="G312">
            <v>0</v>
          </cell>
          <cell r="H312">
            <v>0</v>
          </cell>
          <cell r="I312">
            <v>0</v>
          </cell>
          <cell r="J312">
            <v>0</v>
          </cell>
          <cell r="K312">
            <v>0</v>
          </cell>
          <cell r="L312">
            <v>0</v>
          </cell>
        </row>
        <row r="313">
          <cell r="G313">
            <v>0</v>
          </cell>
          <cell r="H313">
            <v>0</v>
          </cell>
          <cell r="I313">
            <v>0</v>
          </cell>
          <cell r="J313">
            <v>0</v>
          </cell>
          <cell r="K313">
            <v>0</v>
          </cell>
          <cell r="L313">
            <v>0</v>
          </cell>
        </row>
        <row r="316">
          <cell r="C316" t="str">
            <v>Capacity Range (mscmd)</v>
          </cell>
          <cell r="E316">
            <v>0</v>
          </cell>
          <cell r="F316">
            <v>1</v>
          </cell>
          <cell r="G316">
            <v>50</v>
          </cell>
          <cell r="H316">
            <v>250</v>
          </cell>
          <cell r="I316">
            <v>750</v>
          </cell>
        </row>
        <row r="317">
          <cell r="C317" t="str">
            <v>Easington</v>
          </cell>
          <cell r="E317">
            <v>0</v>
          </cell>
          <cell r="F317">
            <v>27.360289855072466</v>
          </cell>
          <cell r="G317">
            <v>25.684637681159415</v>
          </cell>
          <cell r="H317">
            <v>59.964672260983377</v>
          </cell>
          <cell r="I317">
            <v>38.186637634427598</v>
          </cell>
        </row>
        <row r="318">
          <cell r="C318" t="str">
            <v>Bacton</v>
          </cell>
          <cell r="E318">
            <v>0</v>
          </cell>
          <cell r="F318">
            <v>62.702608695652174</v>
          </cell>
          <cell r="G318">
            <v>52.230810841739142</v>
          </cell>
          <cell r="H318">
            <v>86.928749735777316</v>
          </cell>
          <cell r="I318">
            <v>58.152060080776465</v>
          </cell>
        </row>
        <row r="319">
          <cell r="C319" t="str">
            <v>Isle of Grain</v>
          </cell>
          <cell r="E319">
            <v>0</v>
          </cell>
          <cell r="F319">
            <v>34.707101449275363</v>
          </cell>
          <cell r="G319">
            <v>30.820398550724644</v>
          </cell>
          <cell r="H319">
            <v>65.063009575003619</v>
          </cell>
          <cell r="I319">
            <v>53.85388208653665</v>
          </cell>
        </row>
        <row r="320">
          <cell r="C320" t="str">
            <v>Milford Haven</v>
          </cell>
          <cell r="E320">
            <v>0</v>
          </cell>
          <cell r="F320">
            <v>181.79732927173913</v>
          </cell>
          <cell r="G320">
            <v>164.69135721445653</v>
          </cell>
          <cell r="H320">
            <v>167.29109146325379</v>
          </cell>
          <cell r="I320">
            <v>111.38499091309862</v>
          </cell>
        </row>
        <row r="321">
          <cell r="C321" t="str">
            <v>St Fergus</v>
          </cell>
          <cell r="E321">
            <v>0</v>
          </cell>
          <cell r="F321">
            <v>23.261391986086959</v>
          </cell>
          <cell r="G321">
            <v>39.630244482028992</v>
          </cell>
          <cell r="H321">
            <v>155.55104329238611</v>
          </cell>
          <cell r="I321">
            <v>111.12136030398699</v>
          </cell>
        </row>
        <row r="322">
          <cell r="C322" t="str">
            <v>Teeside</v>
          </cell>
          <cell r="E322">
            <v>0</v>
          </cell>
          <cell r="F322">
            <v>26.388657815652177</v>
          </cell>
          <cell r="G322">
            <v>20.353930553623186</v>
          </cell>
          <cell r="H322">
            <v>19.260043919631233</v>
          </cell>
          <cell r="I322">
            <v>24.528889224192845</v>
          </cell>
        </row>
        <row r="323">
          <cell r="C323" t="str">
            <v>Barrow</v>
          </cell>
          <cell r="E323">
            <v>0</v>
          </cell>
          <cell r="F323">
            <v>32.426666666666669</v>
          </cell>
          <cell r="G323">
            <v>20.756766099710145</v>
          </cell>
          <cell r="H323">
            <v>21.080803651156906</v>
          </cell>
          <cell r="I323">
            <v>17.407134276713617</v>
          </cell>
        </row>
        <row r="324">
          <cell r="C324" t="str">
            <v>Theddlethorpe</v>
          </cell>
          <cell r="E324">
            <v>0</v>
          </cell>
          <cell r="F324">
            <v>74.600397732173917</v>
          </cell>
          <cell r="G324">
            <v>23.010099433043479</v>
          </cell>
          <cell r="H324">
            <v>62.007389618148956</v>
          </cell>
          <cell r="I324">
            <v>41.331877489613575</v>
          </cell>
        </row>
        <row r="325">
          <cell r="C325" t="str">
            <v>Point of Ayr</v>
          </cell>
          <cell r="E325">
            <v>0</v>
          </cell>
          <cell r="F325">
            <v>97.069462845217416</v>
          </cell>
          <cell r="G325">
            <v>58.928458975072459</v>
          </cell>
          <cell r="H325">
            <v>31.040840818105568</v>
          </cell>
          <cell r="I325">
            <v>19.910052405128205</v>
          </cell>
        </row>
        <row r="326">
          <cell r="C326" t="str">
            <v>Hole House Farm</v>
          </cell>
          <cell r="E326">
            <v>0</v>
          </cell>
          <cell r="F326">
            <v>111.80755137855071</v>
          </cell>
          <cell r="G326">
            <v>52.518823525072463</v>
          </cell>
          <cell r="H326">
            <v>21.146500559233552</v>
          </cell>
          <cell r="I326">
            <v>11.730762434586495</v>
          </cell>
        </row>
        <row r="327">
          <cell r="C327" t="str">
            <v>Humbly Grove</v>
          </cell>
          <cell r="E327">
            <v>0</v>
          </cell>
          <cell r="F327">
            <v>106.70038103478261</v>
          </cell>
          <cell r="G327">
            <v>40.961828592028986</v>
          </cell>
          <cell r="H327">
            <v>63.655217404454078</v>
          </cell>
          <cell r="I327">
            <v>63.351668821339842</v>
          </cell>
        </row>
        <row r="328">
          <cell r="C328" t="str">
            <v>Hatfield Moor</v>
          </cell>
          <cell r="E328">
            <v>0</v>
          </cell>
          <cell r="F328">
            <v>53.450144927536236</v>
          </cell>
          <cell r="G328">
            <v>19.562536231884057</v>
          </cell>
          <cell r="H328">
            <v>47.598437093275486</v>
          </cell>
          <cell r="I328">
            <v>25.971334632145183</v>
          </cell>
        </row>
        <row r="329">
          <cell r="C329" t="str">
            <v>Aldborough</v>
          </cell>
          <cell r="E329">
            <v>0</v>
          </cell>
          <cell r="F329">
            <v>39.840289855072463</v>
          </cell>
          <cell r="G329">
            <v>28.679130434782614</v>
          </cell>
          <cell r="H329">
            <v>62.8449295010846</v>
          </cell>
          <cell r="I329">
            <v>35.889335721700974</v>
          </cell>
        </row>
        <row r="330">
          <cell r="C330" t="str">
            <v>Cheshire</v>
          </cell>
          <cell r="E330">
            <v>0</v>
          </cell>
          <cell r="F330">
            <v>30.928408438467098</v>
          </cell>
          <cell r="G330">
            <v>8.4754354429501078</v>
          </cell>
          <cell r="H330">
            <v>20.056420421923356</v>
          </cell>
          <cell r="I330">
            <v>10.697755205951607</v>
          </cell>
        </row>
        <row r="331">
          <cell r="C331" t="str">
            <v>Hornsea</v>
          </cell>
          <cell r="E331">
            <v>0</v>
          </cell>
          <cell r="F331">
            <v>45.036231884057969</v>
          </cell>
          <cell r="G331">
            <v>41.531911084057974</v>
          </cell>
          <cell r="H331">
            <v>58.783512054432386</v>
          </cell>
          <cell r="I331">
            <v>34.275200422997479</v>
          </cell>
        </row>
        <row r="332">
          <cell r="C332" t="str">
            <v>Canvey</v>
          </cell>
          <cell r="E332">
            <v>0</v>
          </cell>
          <cell r="F332">
            <v>42.666666666666664</v>
          </cell>
          <cell r="G332">
            <v>22.666666666666668</v>
          </cell>
          <cell r="H332">
            <v>44.48866666666666</v>
          </cell>
          <cell r="I332">
            <v>45.410999999999994</v>
          </cell>
        </row>
        <row r="333">
          <cell r="C333" t="str">
            <v>Portland</v>
          </cell>
          <cell r="E333">
            <v>0</v>
          </cell>
          <cell r="F333">
            <v>66.20326399999999</v>
          </cell>
          <cell r="G333">
            <v>39.170882666666664</v>
          </cell>
          <cell r="H333">
            <v>99.060173586666664</v>
          </cell>
          <cell r="I333">
            <v>73.696753459999996</v>
          </cell>
        </row>
        <row r="334">
          <cell r="C334" t="str">
            <v>Fleetwood</v>
          </cell>
          <cell r="E334">
            <v>0</v>
          </cell>
          <cell r="F334">
            <v>17.190000000000001</v>
          </cell>
          <cell r="G334">
            <v>17.190000000000001</v>
          </cell>
          <cell r="H334">
            <v>23.98</v>
          </cell>
          <cell r="I334">
            <v>23.77</v>
          </cell>
        </row>
        <row r="335">
          <cell r="C335" t="str">
            <v>Option 4</v>
          </cell>
          <cell r="E335">
            <v>0</v>
          </cell>
          <cell r="F335">
            <v>0</v>
          </cell>
          <cell r="G335">
            <v>0</v>
          </cell>
          <cell r="H335">
            <v>0</v>
          </cell>
          <cell r="I335">
            <v>0</v>
          </cell>
        </row>
        <row r="336">
          <cell r="C336" t="str">
            <v>Option 5</v>
          </cell>
          <cell r="E336">
            <v>0</v>
          </cell>
          <cell r="F336">
            <v>0</v>
          </cell>
          <cell r="G336">
            <v>0</v>
          </cell>
          <cell r="H336">
            <v>0</v>
          </cell>
          <cell r="I336">
            <v>0</v>
          </cell>
        </row>
        <row r="337">
          <cell r="C337" t="str">
            <v>Option 6</v>
          </cell>
          <cell r="E337">
            <v>0</v>
          </cell>
          <cell r="F337">
            <v>0</v>
          </cell>
          <cell r="G337">
            <v>0</v>
          </cell>
          <cell r="H337">
            <v>0</v>
          </cell>
          <cell r="I337">
            <v>0</v>
          </cell>
        </row>
        <row r="338">
          <cell r="C338" t="str">
            <v>Option 7</v>
          </cell>
          <cell r="E338">
            <v>0</v>
          </cell>
          <cell r="F338">
            <v>0</v>
          </cell>
          <cell r="G338">
            <v>0</v>
          </cell>
          <cell r="H338">
            <v>0</v>
          </cell>
          <cell r="I338">
            <v>0</v>
          </cell>
        </row>
        <row r="339">
          <cell r="C339" t="str">
            <v>Option 8</v>
          </cell>
          <cell r="E339">
            <v>0</v>
          </cell>
          <cell r="F339">
            <v>0</v>
          </cell>
          <cell r="G339">
            <v>0</v>
          </cell>
          <cell r="H339">
            <v>0</v>
          </cell>
          <cell r="I339">
            <v>0</v>
          </cell>
        </row>
        <row r="340">
          <cell r="C340" t="str">
            <v>Option 9</v>
          </cell>
          <cell r="E340">
            <v>0</v>
          </cell>
          <cell r="F340">
            <v>0</v>
          </cell>
          <cell r="G340">
            <v>0</v>
          </cell>
          <cell r="H340">
            <v>0</v>
          </cell>
          <cell r="I340">
            <v>0</v>
          </cell>
        </row>
        <row r="341">
          <cell r="C341" t="str">
            <v>Option 10</v>
          </cell>
          <cell r="E341">
            <v>0</v>
          </cell>
          <cell r="F341">
            <v>0</v>
          </cell>
          <cell r="G341">
            <v>0</v>
          </cell>
          <cell r="H341">
            <v>0</v>
          </cell>
          <cell r="I341">
            <v>0</v>
          </cell>
        </row>
        <row r="344">
          <cell r="E344">
            <v>0.1</v>
          </cell>
          <cell r="F344">
            <v>0.28000000000000003</v>
          </cell>
          <cell r="G344">
            <v>0.53</v>
          </cell>
          <cell r="H344">
            <v>0.09</v>
          </cell>
        </row>
        <row r="367">
          <cell r="C367" t="str">
            <v>Langage Phase 1</v>
          </cell>
          <cell r="E367">
            <v>90.069949399439906</v>
          </cell>
          <cell r="F367">
            <v>39.97</v>
          </cell>
        </row>
        <row r="368">
          <cell r="C368" t="str">
            <v>Langage Phase 2</v>
          </cell>
          <cell r="E368">
            <v>52.21</v>
          </cell>
          <cell r="F368">
            <v>18</v>
          </cell>
        </row>
        <row r="369">
          <cell r="C369" t="str">
            <v>Marchwood</v>
          </cell>
          <cell r="E369">
            <v>43.1</v>
          </cell>
          <cell r="F369">
            <v>45</v>
          </cell>
        </row>
        <row r="370">
          <cell r="C370" t="str">
            <v>Pembroke</v>
          </cell>
          <cell r="E370">
            <v>60.52</v>
          </cell>
          <cell r="F370">
            <v>86.88</v>
          </cell>
        </row>
        <row r="371">
          <cell r="C371" t="str">
            <v>Grain</v>
          </cell>
          <cell r="E371">
            <v>100.28</v>
          </cell>
          <cell r="F371">
            <v>55.25</v>
          </cell>
        </row>
        <row r="372">
          <cell r="C372" t="str">
            <v>SW demand</v>
          </cell>
          <cell r="E372">
            <v>132.55588438426417</v>
          </cell>
          <cell r="F372">
            <v>17.13</v>
          </cell>
        </row>
        <row r="373">
          <cell r="C373" t="str">
            <v>ANOther 1</v>
          </cell>
          <cell r="E373">
            <v>0</v>
          </cell>
          <cell r="F373">
            <v>0</v>
          </cell>
        </row>
        <row r="374">
          <cell r="C374" t="str">
            <v>ANOther 2</v>
          </cell>
          <cell r="E374">
            <v>0</v>
          </cell>
          <cell r="F374">
            <v>0</v>
          </cell>
        </row>
        <row r="375">
          <cell r="C375" t="str">
            <v>ANOther 3</v>
          </cell>
          <cell r="E375">
            <v>0</v>
          </cell>
          <cell r="F375">
            <v>0</v>
          </cell>
        </row>
        <row r="376">
          <cell r="C376" t="str">
            <v>ANOther 4</v>
          </cell>
          <cell r="E376">
            <v>0</v>
          </cell>
          <cell r="F376">
            <v>0</v>
          </cell>
        </row>
        <row r="378">
          <cell r="E378">
            <v>0.2</v>
          </cell>
        </row>
        <row r="379">
          <cell r="E379">
            <v>0.8</v>
          </cell>
        </row>
        <row r="381">
          <cell r="E381">
            <v>0.10271963331130796</v>
          </cell>
        </row>
        <row r="383">
          <cell r="G383">
            <v>102.56617850234872</v>
          </cell>
          <cell r="H383">
            <v>105.23487151146726</v>
          </cell>
          <cell r="I383">
            <v>107.20249608547482</v>
          </cell>
          <cell r="J383">
            <v>109.05107304043474</v>
          </cell>
          <cell r="K383">
            <v>111.01869761444229</v>
          </cell>
          <cell r="L383">
            <v>114.27931288569587</v>
          </cell>
          <cell r="M383">
            <v>114.27931288569587</v>
          </cell>
          <cell r="N383">
            <v>114.27931288569587</v>
          </cell>
          <cell r="O383">
            <v>114.27931288569587</v>
          </cell>
          <cell r="P383">
            <v>114.27931288569587</v>
          </cell>
          <cell r="Q383">
            <v>114.27931288569587</v>
          </cell>
          <cell r="R383">
            <v>114.27931288569587</v>
          </cell>
          <cell r="S383">
            <v>114.27931288569587</v>
          </cell>
          <cell r="T383">
            <v>114.27931288569587</v>
          </cell>
        </row>
      </sheetData>
      <sheetData sheetId="5"/>
      <sheetData sheetId="6"/>
      <sheetData sheetId="7"/>
      <sheetData sheetId="8">
        <row r="10">
          <cell r="M10">
            <v>5.0500000000000003E-2</v>
          </cell>
        </row>
      </sheetData>
      <sheetData sheetId="9">
        <row r="19">
          <cell r="E19">
            <v>0</v>
          </cell>
        </row>
      </sheetData>
      <sheetData sheetId="10"/>
      <sheetData sheetId="11">
        <row r="14">
          <cell r="E14">
            <v>337.30202306372456</v>
          </cell>
        </row>
      </sheetData>
      <sheetData sheetId="12">
        <row r="104">
          <cell r="E104">
            <v>30.3</v>
          </cell>
        </row>
      </sheetData>
      <sheetData sheetId="13">
        <row r="11">
          <cell r="M11">
            <v>-109.34913262817278</v>
          </cell>
        </row>
      </sheetData>
      <sheetData sheetId="14">
        <row r="13">
          <cell r="E13">
            <v>2424.1811832519479</v>
          </cell>
        </row>
      </sheetData>
      <sheetData sheetId="15"/>
      <sheetData sheetId="16"/>
      <sheetData sheetId="17">
        <row r="82">
          <cell r="L82">
            <v>434.0082678265033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F 1.0_Other_PC_data"/>
      <sheetName val="F 1.1.1 Pension DB costs"/>
      <sheetName val="F 1.1.2 Pension_DC_scheme"/>
      <sheetName val="F 1.1.3 PPF_levy"/>
      <sheetName val="F 1.1.4 Pension_admin"/>
      <sheetName val="F 1.2.1 Tax"/>
      <sheetName val="F 1.2.2 Tax allocations"/>
      <sheetName val="F 1.3.1 Inc_Stat"/>
      <sheetName val="F 1.3.2 Fin_Pos"/>
      <sheetName val="F 1.3.3 C_F"/>
      <sheetName val="3.8 RAV"/>
      <sheetName val="3.9 RAV Additions"/>
      <sheetName val="4.18 Capex Summary"/>
      <sheetName val="Input"/>
    </sheetNames>
    <sheetDataSet>
      <sheetData sheetId="0" refreshError="1"/>
      <sheetData sheetId="1" refreshError="1"/>
      <sheetData sheetId="2" refreshError="1">
        <row r="8">
          <cell r="C8" t="str">
            <v>Scottish Power Transmission Ltd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62092-C4B7-4FDC-885D-37D88FE741A7}">
  <sheetPr codeName="wksModelInfo">
    <tabColor theme="1"/>
  </sheetPr>
  <dimension ref="H25"/>
  <sheetViews>
    <sheetView zoomScale="70" zoomScaleNormal="70" workbookViewId="0">
      <selection activeCell="H25" sqref="H25"/>
    </sheetView>
  </sheetViews>
  <sheetFormatPr defaultRowHeight="14.4"/>
  <cols>
    <col min="1" max="1" width="6.33203125" customWidth="1"/>
    <col min="2" max="2" width="25.33203125" bestFit="1" customWidth="1"/>
    <col min="3" max="3" width="15.33203125" customWidth="1"/>
  </cols>
  <sheetData>
    <row r="25" spans="8:8" ht="46.2">
      <c r="H25" s="170" t="s">
        <v>238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A35B5-52F4-47D3-8FD8-D0395D00D7F1}">
  <sheetPr>
    <tabColor theme="3"/>
  </sheetPr>
  <dimension ref="A1:AG83"/>
  <sheetViews>
    <sheetView zoomScale="85" zoomScaleNormal="85" workbookViewId="0">
      <pane xSplit="3" ySplit="2" topLeftCell="D3" activePane="bottomRight" state="frozen"/>
      <selection activeCell="G48" sqref="G48"/>
      <selection pane="topRight" activeCell="G48" sqref="G48"/>
      <selection pane="bottomLeft" activeCell="G48" sqref="G48"/>
      <selection pane="bottomRight" activeCell="A27" sqref="A27"/>
    </sheetView>
  </sheetViews>
  <sheetFormatPr defaultRowHeight="14.4"/>
  <cols>
    <col min="1" max="1" width="14.109375" customWidth="1"/>
    <col min="2" max="2" width="27.88671875" customWidth="1"/>
    <col min="3" max="3" width="11.33203125" style="39" customWidth="1"/>
    <col min="18" max="18" width="4.88671875" customWidth="1"/>
  </cols>
  <sheetData>
    <row r="1" spans="1:33">
      <c r="A1" s="78" t="s">
        <v>237</v>
      </c>
    </row>
    <row r="2" spans="1:33" ht="27.6">
      <c r="A2" s="162" t="str">
        <f ca="1">MID(CELL("filename",A1),FIND("]",CELL("filename",A1))+1,256)</f>
        <v>7 - IS to Application</v>
      </c>
      <c r="D2" s="73" t="s">
        <v>104</v>
      </c>
      <c r="E2" s="73" t="s">
        <v>108</v>
      </c>
      <c r="F2" s="73" t="s">
        <v>109</v>
      </c>
      <c r="G2" s="73" t="s">
        <v>74</v>
      </c>
      <c r="H2" s="73" t="s">
        <v>75</v>
      </c>
      <c r="I2" s="73" t="s">
        <v>192</v>
      </c>
      <c r="J2" s="73" t="s">
        <v>105</v>
      </c>
      <c r="K2" s="73" t="s">
        <v>224</v>
      </c>
      <c r="L2" s="73" t="s">
        <v>110</v>
      </c>
      <c r="M2" s="73" t="s">
        <v>112</v>
      </c>
      <c r="N2" s="73" t="s">
        <v>106</v>
      </c>
      <c r="O2" s="73" t="s">
        <v>7</v>
      </c>
      <c r="P2" s="73" t="s">
        <v>113</v>
      </c>
      <c r="Q2" s="73" t="s">
        <v>107</v>
      </c>
      <c r="S2" s="73" t="s">
        <v>104</v>
      </c>
      <c r="T2" s="73" t="s">
        <v>108</v>
      </c>
      <c r="U2" s="73" t="s">
        <v>109</v>
      </c>
      <c r="V2" s="73" t="s">
        <v>74</v>
      </c>
      <c r="W2" s="73" t="s">
        <v>75</v>
      </c>
      <c r="X2" s="73" t="s">
        <v>192</v>
      </c>
      <c r="Y2" s="73" t="s">
        <v>105</v>
      </c>
      <c r="Z2" s="73" t="s">
        <v>224</v>
      </c>
      <c r="AA2" s="73" t="s">
        <v>110</v>
      </c>
      <c r="AB2" s="73" t="s">
        <v>112</v>
      </c>
      <c r="AC2" s="73" t="s">
        <v>106</v>
      </c>
      <c r="AD2" s="73" t="s">
        <v>7</v>
      </c>
      <c r="AE2" s="73" t="s">
        <v>113</v>
      </c>
      <c r="AF2" s="73" t="s">
        <v>107</v>
      </c>
    </row>
    <row r="3" spans="1:33">
      <c r="A3" t="s">
        <v>235</v>
      </c>
      <c r="B3" t="s">
        <v>235</v>
      </c>
      <c r="C3" s="39">
        <f>'6 - IS Input'!O4</f>
        <v>0</v>
      </c>
      <c r="D3" s="90"/>
      <c r="E3" s="90"/>
      <c r="F3" s="90"/>
      <c r="G3" s="90">
        <v>0.75</v>
      </c>
      <c r="H3" s="90">
        <v>0.15</v>
      </c>
      <c r="I3" s="90"/>
      <c r="J3" s="90">
        <v>0.1</v>
      </c>
      <c r="K3" s="90"/>
      <c r="L3" s="90"/>
      <c r="M3" s="90"/>
      <c r="N3" s="90"/>
      <c r="O3" s="90"/>
      <c r="P3" s="90"/>
      <c r="Q3" s="90"/>
      <c r="S3" s="42">
        <f t="shared" ref="S3:S36" si="0">$C3*D3</f>
        <v>0</v>
      </c>
      <c r="T3" s="42">
        <f t="shared" ref="T3:T36" si="1">$C3*E3</f>
        <v>0</v>
      </c>
      <c r="U3" s="42">
        <f t="shared" ref="U3:U36" si="2">$C3*F3</f>
        <v>0</v>
      </c>
      <c r="V3" s="42">
        <f t="shared" ref="V3:V36" si="3">$C3*G3</f>
        <v>0</v>
      </c>
      <c r="W3" s="42">
        <f t="shared" ref="W3:W23" si="4">$C3*H3</f>
        <v>0</v>
      </c>
      <c r="X3" s="42">
        <f t="shared" ref="X3:X23" si="5">$C3*I3</f>
        <v>0</v>
      </c>
      <c r="Y3" s="42">
        <f t="shared" ref="Y3:Y36" si="6">$C3*J3</f>
        <v>0</v>
      </c>
      <c r="Z3" s="42">
        <f t="shared" ref="Z3:Z23" si="7">$C3*K3</f>
        <v>0</v>
      </c>
      <c r="AA3" s="42">
        <f t="shared" ref="AA3:AA36" si="8">$C3*L3</f>
        <v>0</v>
      </c>
      <c r="AB3" s="42">
        <f t="shared" ref="AB3:AB36" si="9">$C3*M3</f>
        <v>0</v>
      </c>
      <c r="AC3" s="42">
        <f t="shared" ref="AC3:AD36" si="10">$C3*N3</f>
        <v>0</v>
      </c>
      <c r="AD3" s="42">
        <f t="shared" si="10"/>
        <v>0</v>
      </c>
      <c r="AE3" s="42">
        <f t="shared" ref="AE3:AE36" si="11">$C3*P3</f>
        <v>0</v>
      </c>
      <c r="AF3" s="42">
        <f t="shared" ref="AF3:AF36" si="12">$C3*Q3</f>
        <v>0</v>
      </c>
      <c r="AG3" s="42">
        <f t="shared" ref="AG3:AG36" si="13">C3-SUM(S3:AF3)</f>
        <v>0</v>
      </c>
    </row>
    <row r="4" spans="1:33">
      <c r="B4" t="s">
        <v>235</v>
      </c>
      <c r="C4" s="39">
        <f>'6 - IS Input'!O5</f>
        <v>0</v>
      </c>
      <c r="D4" s="90"/>
      <c r="E4" s="90"/>
      <c r="F4" s="90"/>
      <c r="G4" s="90"/>
      <c r="H4" s="90"/>
      <c r="I4" s="90"/>
      <c r="J4" s="90"/>
      <c r="K4" s="90"/>
      <c r="L4" s="90"/>
      <c r="M4" s="90"/>
      <c r="N4" s="90"/>
      <c r="O4" s="90"/>
      <c r="P4" s="90"/>
      <c r="Q4" s="90"/>
      <c r="S4" s="42">
        <f t="shared" si="0"/>
        <v>0</v>
      </c>
      <c r="T4" s="42">
        <f t="shared" si="1"/>
        <v>0</v>
      </c>
      <c r="U4" s="42">
        <f t="shared" si="2"/>
        <v>0</v>
      </c>
      <c r="V4" s="42">
        <f t="shared" si="3"/>
        <v>0</v>
      </c>
      <c r="W4" s="42">
        <f t="shared" si="4"/>
        <v>0</v>
      </c>
      <c r="X4" s="42">
        <f t="shared" si="5"/>
        <v>0</v>
      </c>
      <c r="Y4" s="42">
        <f t="shared" si="6"/>
        <v>0</v>
      </c>
      <c r="Z4" s="42">
        <f t="shared" si="7"/>
        <v>0</v>
      </c>
      <c r="AA4" s="42">
        <f t="shared" si="8"/>
        <v>0</v>
      </c>
      <c r="AB4" s="42">
        <f t="shared" si="9"/>
        <v>0</v>
      </c>
      <c r="AC4" s="42">
        <f t="shared" si="10"/>
        <v>0</v>
      </c>
      <c r="AD4" s="42">
        <f t="shared" si="10"/>
        <v>0</v>
      </c>
      <c r="AE4" s="42">
        <f t="shared" si="11"/>
        <v>0</v>
      </c>
      <c r="AF4" s="42">
        <f t="shared" si="12"/>
        <v>0</v>
      </c>
      <c r="AG4" s="42">
        <f t="shared" si="13"/>
        <v>0</v>
      </c>
    </row>
    <row r="5" spans="1:33">
      <c r="B5" t="s">
        <v>235</v>
      </c>
      <c r="C5" s="39">
        <f>'6 - IS Input'!O6</f>
        <v>0</v>
      </c>
      <c r="D5" s="90"/>
      <c r="E5" s="90"/>
      <c r="F5" s="90"/>
      <c r="G5" s="90">
        <v>0.75</v>
      </c>
      <c r="H5" s="90">
        <v>0.15</v>
      </c>
      <c r="I5" s="90"/>
      <c r="J5" s="90">
        <v>0.1</v>
      </c>
      <c r="K5" s="90"/>
      <c r="L5" s="90"/>
      <c r="M5" s="90"/>
      <c r="N5" s="90"/>
      <c r="O5" s="90"/>
      <c r="P5" s="90"/>
      <c r="Q5" s="90"/>
      <c r="S5" s="42">
        <f t="shared" si="0"/>
        <v>0</v>
      </c>
      <c r="T5" s="42">
        <f t="shared" si="1"/>
        <v>0</v>
      </c>
      <c r="U5" s="42">
        <f t="shared" si="2"/>
        <v>0</v>
      </c>
      <c r="V5" s="42">
        <f t="shared" si="3"/>
        <v>0</v>
      </c>
      <c r="W5" s="42">
        <f t="shared" si="4"/>
        <v>0</v>
      </c>
      <c r="X5" s="42">
        <f t="shared" si="5"/>
        <v>0</v>
      </c>
      <c r="Y5" s="42">
        <f t="shared" si="6"/>
        <v>0</v>
      </c>
      <c r="Z5" s="42">
        <f t="shared" si="7"/>
        <v>0</v>
      </c>
      <c r="AA5" s="42">
        <f t="shared" si="8"/>
        <v>0</v>
      </c>
      <c r="AB5" s="42">
        <f t="shared" si="9"/>
        <v>0</v>
      </c>
      <c r="AC5" s="42">
        <f t="shared" si="10"/>
        <v>0</v>
      </c>
      <c r="AD5" s="42">
        <f t="shared" si="10"/>
        <v>0</v>
      </c>
      <c r="AE5" s="42">
        <f t="shared" si="11"/>
        <v>0</v>
      </c>
      <c r="AF5" s="42">
        <f t="shared" si="12"/>
        <v>0</v>
      </c>
      <c r="AG5" s="42">
        <f t="shared" si="13"/>
        <v>0</v>
      </c>
    </row>
    <row r="6" spans="1:33">
      <c r="B6" t="s">
        <v>235</v>
      </c>
      <c r="C6" s="39">
        <f>'6 - IS Input'!O7</f>
        <v>0</v>
      </c>
      <c r="D6" s="90">
        <f>35%</f>
        <v>0.35</v>
      </c>
      <c r="E6" s="90">
        <v>0.1</v>
      </c>
      <c r="F6" s="90">
        <v>0.1</v>
      </c>
      <c r="G6" s="90">
        <v>0.35</v>
      </c>
      <c r="H6" s="90">
        <v>0.1</v>
      </c>
      <c r="I6" s="90"/>
      <c r="J6" s="90"/>
      <c r="K6" s="90"/>
      <c r="L6" s="90"/>
      <c r="M6" s="90"/>
      <c r="N6" s="90"/>
      <c r="O6" s="90"/>
      <c r="P6" s="90"/>
      <c r="Q6" s="90"/>
      <c r="S6" s="42">
        <f t="shared" si="0"/>
        <v>0</v>
      </c>
      <c r="T6" s="42">
        <f t="shared" si="1"/>
        <v>0</v>
      </c>
      <c r="U6" s="42">
        <f t="shared" si="2"/>
        <v>0</v>
      </c>
      <c r="V6" s="42">
        <f t="shared" si="3"/>
        <v>0</v>
      </c>
      <c r="W6" s="42">
        <f t="shared" si="4"/>
        <v>0</v>
      </c>
      <c r="X6" s="42">
        <f t="shared" si="5"/>
        <v>0</v>
      </c>
      <c r="Y6" s="42">
        <f t="shared" si="6"/>
        <v>0</v>
      </c>
      <c r="Z6" s="42">
        <f t="shared" si="7"/>
        <v>0</v>
      </c>
      <c r="AA6" s="42">
        <f t="shared" si="8"/>
        <v>0</v>
      </c>
      <c r="AB6" s="42">
        <f t="shared" si="9"/>
        <v>0</v>
      </c>
      <c r="AC6" s="42">
        <f t="shared" si="10"/>
        <v>0</v>
      </c>
      <c r="AD6" s="42">
        <f t="shared" si="10"/>
        <v>0</v>
      </c>
      <c r="AE6" s="42">
        <f t="shared" si="11"/>
        <v>0</v>
      </c>
      <c r="AF6" s="42">
        <f t="shared" si="12"/>
        <v>0</v>
      </c>
      <c r="AG6" s="42">
        <f t="shared" si="13"/>
        <v>0</v>
      </c>
    </row>
    <row r="7" spans="1:33">
      <c r="B7" t="s">
        <v>235</v>
      </c>
      <c r="C7" s="39">
        <f>'6 - IS Input'!O8</f>
        <v>0</v>
      </c>
      <c r="D7" s="90">
        <f>35%</f>
        <v>0.35</v>
      </c>
      <c r="E7" s="90">
        <v>0.1</v>
      </c>
      <c r="F7" s="90">
        <v>0.1</v>
      </c>
      <c r="G7" s="90">
        <v>0.35</v>
      </c>
      <c r="H7" s="90">
        <v>0.1</v>
      </c>
      <c r="I7" s="90"/>
      <c r="J7" s="90"/>
      <c r="K7" s="90"/>
      <c r="L7" s="90"/>
      <c r="M7" s="90"/>
      <c r="N7" s="90"/>
      <c r="O7" s="90"/>
      <c r="P7" s="90"/>
      <c r="Q7" s="90"/>
      <c r="S7" s="42">
        <f t="shared" si="0"/>
        <v>0</v>
      </c>
      <c r="T7" s="42">
        <f t="shared" si="1"/>
        <v>0</v>
      </c>
      <c r="U7" s="42">
        <f t="shared" si="2"/>
        <v>0</v>
      </c>
      <c r="V7" s="42">
        <f t="shared" si="3"/>
        <v>0</v>
      </c>
      <c r="W7" s="42">
        <f t="shared" si="4"/>
        <v>0</v>
      </c>
      <c r="X7" s="42">
        <f t="shared" si="5"/>
        <v>0</v>
      </c>
      <c r="Y7" s="42">
        <f t="shared" si="6"/>
        <v>0</v>
      </c>
      <c r="Z7" s="42">
        <f t="shared" si="7"/>
        <v>0</v>
      </c>
      <c r="AA7" s="42">
        <f t="shared" si="8"/>
        <v>0</v>
      </c>
      <c r="AB7" s="42">
        <f t="shared" si="9"/>
        <v>0</v>
      </c>
      <c r="AC7" s="42">
        <f t="shared" si="10"/>
        <v>0</v>
      </c>
      <c r="AD7" s="42">
        <f t="shared" si="10"/>
        <v>0</v>
      </c>
      <c r="AE7" s="42">
        <f t="shared" si="11"/>
        <v>0</v>
      </c>
      <c r="AF7" s="42">
        <f t="shared" si="12"/>
        <v>0</v>
      </c>
      <c r="AG7" s="42">
        <f t="shared" si="13"/>
        <v>0</v>
      </c>
    </row>
    <row r="8" spans="1:33">
      <c r="B8" t="str">
        <f>'6 - IS Input'!I9</f>
        <v>xx</v>
      </c>
      <c r="C8" s="39">
        <f>'6 - IS Input'!O9</f>
        <v>0</v>
      </c>
      <c r="D8" s="90"/>
      <c r="E8" s="90"/>
      <c r="F8" s="90"/>
      <c r="G8" s="90">
        <v>0.75</v>
      </c>
      <c r="H8" s="90">
        <v>0.15</v>
      </c>
      <c r="I8" s="90"/>
      <c r="J8" s="90">
        <v>0.1</v>
      </c>
      <c r="K8" s="90"/>
      <c r="L8" s="90"/>
      <c r="M8" s="90"/>
      <c r="N8" s="90"/>
      <c r="O8" s="90"/>
      <c r="P8" s="90"/>
      <c r="Q8" s="90"/>
      <c r="S8" s="42">
        <f t="shared" si="0"/>
        <v>0</v>
      </c>
      <c r="T8" s="42">
        <f t="shared" si="1"/>
        <v>0</v>
      </c>
      <c r="U8" s="42">
        <f t="shared" si="2"/>
        <v>0</v>
      </c>
      <c r="V8" s="42">
        <f t="shared" si="3"/>
        <v>0</v>
      </c>
      <c r="W8" s="42">
        <f t="shared" si="4"/>
        <v>0</v>
      </c>
      <c r="X8" s="42">
        <f t="shared" si="5"/>
        <v>0</v>
      </c>
      <c r="Y8" s="42">
        <f t="shared" si="6"/>
        <v>0</v>
      </c>
      <c r="Z8" s="42">
        <f t="shared" si="7"/>
        <v>0</v>
      </c>
      <c r="AA8" s="42">
        <f t="shared" si="8"/>
        <v>0</v>
      </c>
      <c r="AB8" s="42">
        <f t="shared" si="9"/>
        <v>0</v>
      </c>
      <c r="AC8" s="42">
        <f t="shared" si="10"/>
        <v>0</v>
      </c>
      <c r="AD8" s="42">
        <f t="shared" si="10"/>
        <v>0</v>
      </c>
      <c r="AE8" s="42">
        <f t="shared" si="11"/>
        <v>0</v>
      </c>
      <c r="AF8" s="42">
        <f t="shared" si="12"/>
        <v>0</v>
      </c>
      <c r="AG8" s="42">
        <f t="shared" si="13"/>
        <v>0</v>
      </c>
    </row>
    <row r="9" spans="1:33">
      <c r="D9" s="90"/>
      <c r="E9" s="90"/>
      <c r="F9" s="90"/>
      <c r="G9" s="90"/>
      <c r="H9" s="90"/>
      <c r="I9" s="90"/>
      <c r="J9" s="90"/>
      <c r="K9" s="90"/>
      <c r="L9" s="90"/>
      <c r="M9" s="90"/>
      <c r="N9" s="90"/>
      <c r="O9" s="90"/>
      <c r="P9" s="90"/>
      <c r="Q9" s="90"/>
      <c r="S9" s="42">
        <f t="shared" si="0"/>
        <v>0</v>
      </c>
      <c r="T9" s="42">
        <f t="shared" si="1"/>
        <v>0</v>
      </c>
      <c r="U9" s="42">
        <f t="shared" si="2"/>
        <v>0</v>
      </c>
      <c r="V9" s="42">
        <f t="shared" si="3"/>
        <v>0</v>
      </c>
      <c r="W9" s="42">
        <f t="shared" si="4"/>
        <v>0</v>
      </c>
      <c r="X9" s="42">
        <f t="shared" si="5"/>
        <v>0</v>
      </c>
      <c r="Y9" s="42">
        <f t="shared" si="6"/>
        <v>0</v>
      </c>
      <c r="Z9" s="42">
        <f t="shared" si="7"/>
        <v>0</v>
      </c>
      <c r="AA9" s="42">
        <f t="shared" si="8"/>
        <v>0</v>
      </c>
      <c r="AB9" s="42">
        <f t="shared" si="9"/>
        <v>0</v>
      </c>
      <c r="AC9" s="42">
        <f t="shared" si="10"/>
        <v>0</v>
      </c>
      <c r="AD9" s="42">
        <f t="shared" si="10"/>
        <v>0</v>
      </c>
      <c r="AE9" s="42">
        <f t="shared" si="11"/>
        <v>0</v>
      </c>
      <c r="AF9" s="42">
        <f t="shared" si="12"/>
        <v>0</v>
      </c>
      <c r="AG9" s="42">
        <f t="shared" si="13"/>
        <v>0</v>
      </c>
    </row>
    <row r="10" spans="1:33">
      <c r="A10" t="s">
        <v>235</v>
      </c>
      <c r="B10" t="str">
        <f>'6 - IS Input'!I13</f>
        <v>XXX</v>
      </c>
      <c r="C10" s="39">
        <f>'6 - IS Input'!O13</f>
        <v>0</v>
      </c>
      <c r="D10" s="90">
        <f>75%+7.5%</f>
        <v>0.82499999999999996</v>
      </c>
      <c r="E10" s="90">
        <v>0.15</v>
      </c>
      <c r="F10" s="90">
        <v>2.5000000000000001E-2</v>
      </c>
      <c r="G10" s="90"/>
      <c r="H10" s="90"/>
      <c r="I10" s="90"/>
      <c r="J10" s="90"/>
      <c r="K10" s="90"/>
      <c r="L10" s="90"/>
      <c r="M10" s="90"/>
      <c r="N10" s="90"/>
      <c r="O10" s="90"/>
      <c r="P10" s="90"/>
      <c r="Q10" s="90"/>
      <c r="S10" s="42">
        <f t="shared" si="0"/>
        <v>0</v>
      </c>
      <c r="T10" s="42">
        <f t="shared" si="1"/>
        <v>0</v>
      </c>
      <c r="U10" s="42">
        <f t="shared" si="2"/>
        <v>0</v>
      </c>
      <c r="V10" s="42">
        <f t="shared" si="3"/>
        <v>0</v>
      </c>
      <c r="W10" s="42">
        <f t="shared" si="4"/>
        <v>0</v>
      </c>
      <c r="X10" s="42">
        <f t="shared" si="5"/>
        <v>0</v>
      </c>
      <c r="Y10" s="42">
        <f t="shared" si="6"/>
        <v>0</v>
      </c>
      <c r="Z10" s="42">
        <f t="shared" si="7"/>
        <v>0</v>
      </c>
      <c r="AA10" s="42">
        <f t="shared" si="8"/>
        <v>0</v>
      </c>
      <c r="AB10" s="42">
        <f t="shared" si="9"/>
        <v>0</v>
      </c>
      <c r="AC10" s="42">
        <f t="shared" si="10"/>
        <v>0</v>
      </c>
      <c r="AD10" s="42">
        <f t="shared" si="10"/>
        <v>0</v>
      </c>
      <c r="AE10" s="42">
        <f t="shared" si="11"/>
        <v>0</v>
      </c>
      <c r="AF10" s="42">
        <f t="shared" si="12"/>
        <v>0</v>
      </c>
      <c r="AG10" s="42">
        <f t="shared" si="13"/>
        <v>0</v>
      </c>
    </row>
    <row r="11" spans="1:33">
      <c r="B11" t="str">
        <f>'6 - IS Input'!I14</f>
        <v>XXX</v>
      </c>
      <c r="C11" s="39">
        <f>'6 - IS Input'!O14</f>
        <v>0</v>
      </c>
      <c r="D11" s="90">
        <f>75%</f>
        <v>0.75</v>
      </c>
      <c r="E11" s="90">
        <v>0.15</v>
      </c>
      <c r="F11" s="90">
        <v>0.1</v>
      </c>
      <c r="G11" s="90"/>
      <c r="H11" s="90"/>
      <c r="I11" s="90"/>
      <c r="J11" s="90"/>
      <c r="K11" s="90"/>
      <c r="L11" s="90"/>
      <c r="M11" s="90"/>
      <c r="N11" s="90"/>
      <c r="O11" s="90"/>
      <c r="P11" s="90"/>
      <c r="Q11" s="90"/>
      <c r="S11" s="42">
        <f t="shared" si="0"/>
        <v>0</v>
      </c>
      <c r="T11" s="42">
        <f t="shared" si="1"/>
        <v>0</v>
      </c>
      <c r="U11" s="42">
        <f t="shared" si="2"/>
        <v>0</v>
      </c>
      <c r="V11" s="42">
        <f t="shared" si="3"/>
        <v>0</v>
      </c>
      <c r="W11" s="42">
        <f t="shared" si="4"/>
        <v>0</v>
      </c>
      <c r="X11" s="42">
        <f t="shared" si="5"/>
        <v>0</v>
      </c>
      <c r="Y11" s="42">
        <f t="shared" si="6"/>
        <v>0</v>
      </c>
      <c r="Z11" s="42">
        <f t="shared" si="7"/>
        <v>0</v>
      </c>
      <c r="AA11" s="42">
        <f t="shared" si="8"/>
        <v>0</v>
      </c>
      <c r="AB11" s="42">
        <f t="shared" si="9"/>
        <v>0</v>
      </c>
      <c r="AC11" s="42">
        <f t="shared" si="10"/>
        <v>0</v>
      </c>
      <c r="AD11" s="42">
        <f t="shared" si="10"/>
        <v>0</v>
      </c>
      <c r="AE11" s="42">
        <f t="shared" si="11"/>
        <v>0</v>
      </c>
      <c r="AF11" s="42">
        <f t="shared" si="12"/>
        <v>0</v>
      </c>
      <c r="AG11" s="42">
        <f t="shared" si="13"/>
        <v>0</v>
      </c>
    </row>
    <row r="12" spans="1:33">
      <c r="B12" t="str">
        <f>'6 - IS Input'!I15</f>
        <v>XXX</v>
      </c>
      <c r="C12" s="39">
        <f>'6 - IS Input'!O15</f>
        <v>0</v>
      </c>
      <c r="D12" s="90">
        <f>75%</f>
        <v>0.75</v>
      </c>
      <c r="E12" s="90">
        <v>0.15</v>
      </c>
      <c r="F12" s="90">
        <v>0.1</v>
      </c>
      <c r="G12" s="90"/>
      <c r="H12" s="90"/>
      <c r="I12" s="90"/>
      <c r="J12" s="90"/>
      <c r="K12" s="90"/>
      <c r="L12" s="90"/>
      <c r="M12" s="90"/>
      <c r="N12" s="90"/>
      <c r="O12" s="90"/>
      <c r="P12" s="90"/>
      <c r="Q12" s="90"/>
      <c r="S12" s="42">
        <f t="shared" si="0"/>
        <v>0</v>
      </c>
      <c r="T12" s="42">
        <f t="shared" si="1"/>
        <v>0</v>
      </c>
      <c r="U12" s="42">
        <f t="shared" si="2"/>
        <v>0</v>
      </c>
      <c r="V12" s="42">
        <f t="shared" si="3"/>
        <v>0</v>
      </c>
      <c r="W12" s="42">
        <f t="shared" si="4"/>
        <v>0</v>
      </c>
      <c r="X12" s="42">
        <f t="shared" si="5"/>
        <v>0</v>
      </c>
      <c r="Y12" s="42">
        <f t="shared" si="6"/>
        <v>0</v>
      </c>
      <c r="Z12" s="42">
        <f t="shared" si="7"/>
        <v>0</v>
      </c>
      <c r="AA12" s="42">
        <f t="shared" si="8"/>
        <v>0</v>
      </c>
      <c r="AB12" s="42">
        <f t="shared" si="9"/>
        <v>0</v>
      </c>
      <c r="AC12" s="42">
        <f t="shared" si="10"/>
        <v>0</v>
      </c>
      <c r="AD12" s="42">
        <f t="shared" si="10"/>
        <v>0</v>
      </c>
      <c r="AE12" s="42">
        <f t="shared" si="11"/>
        <v>0</v>
      </c>
      <c r="AF12" s="42">
        <f t="shared" si="12"/>
        <v>0</v>
      </c>
      <c r="AG12" s="42">
        <f t="shared" si="13"/>
        <v>0</v>
      </c>
    </row>
    <row r="13" spans="1:33">
      <c r="B13" t="str">
        <f>'6 - IS Input'!I16</f>
        <v>XXX</v>
      </c>
      <c r="C13" s="39">
        <f>'6 - IS Input'!O16</f>
        <v>0</v>
      </c>
      <c r="D13" s="90"/>
      <c r="E13" s="90"/>
      <c r="F13" s="90"/>
      <c r="G13" s="90">
        <v>0.75</v>
      </c>
      <c r="H13" s="90">
        <v>0.15</v>
      </c>
      <c r="I13" s="90"/>
      <c r="J13" s="90">
        <v>0.1</v>
      </c>
      <c r="K13" s="90"/>
      <c r="L13" s="90"/>
      <c r="M13" s="90"/>
      <c r="N13" s="90"/>
      <c r="O13" s="90"/>
      <c r="P13" s="90"/>
      <c r="Q13" s="90"/>
      <c r="S13" s="42">
        <f t="shared" si="0"/>
        <v>0</v>
      </c>
      <c r="T13" s="42">
        <f t="shared" si="1"/>
        <v>0</v>
      </c>
      <c r="U13" s="42">
        <f t="shared" si="2"/>
        <v>0</v>
      </c>
      <c r="V13" s="42">
        <f t="shared" si="3"/>
        <v>0</v>
      </c>
      <c r="W13" s="42">
        <f t="shared" si="4"/>
        <v>0</v>
      </c>
      <c r="X13" s="42">
        <f t="shared" si="5"/>
        <v>0</v>
      </c>
      <c r="Y13" s="42">
        <f t="shared" si="6"/>
        <v>0</v>
      </c>
      <c r="Z13" s="42">
        <f t="shared" si="7"/>
        <v>0</v>
      </c>
      <c r="AA13" s="42">
        <f t="shared" si="8"/>
        <v>0</v>
      </c>
      <c r="AB13" s="42">
        <f t="shared" si="9"/>
        <v>0</v>
      </c>
      <c r="AC13" s="42">
        <f t="shared" si="10"/>
        <v>0</v>
      </c>
      <c r="AD13" s="42">
        <f t="shared" si="10"/>
        <v>0</v>
      </c>
      <c r="AE13" s="42">
        <f t="shared" si="11"/>
        <v>0</v>
      </c>
      <c r="AF13" s="42">
        <f t="shared" si="12"/>
        <v>0</v>
      </c>
      <c r="AG13" s="42">
        <f t="shared" si="13"/>
        <v>0</v>
      </c>
    </row>
    <row r="14" spans="1:33">
      <c r="B14" t="str">
        <f>'6 - IS Input'!I17</f>
        <v>XXX</v>
      </c>
      <c r="C14" s="39">
        <f>'6 - IS Input'!O17</f>
        <v>0</v>
      </c>
      <c r="D14" s="90"/>
      <c r="E14" s="90"/>
      <c r="F14" s="90"/>
      <c r="G14" s="90">
        <v>1</v>
      </c>
      <c r="H14" s="90"/>
      <c r="I14" s="90"/>
      <c r="J14" s="90"/>
      <c r="K14" s="90"/>
      <c r="L14" s="90"/>
      <c r="M14" s="90"/>
      <c r="N14" s="90"/>
      <c r="O14" s="90"/>
      <c r="P14" s="90"/>
      <c r="Q14" s="90"/>
      <c r="S14" s="42">
        <f t="shared" si="0"/>
        <v>0</v>
      </c>
      <c r="T14" s="42">
        <f t="shared" si="1"/>
        <v>0</v>
      </c>
      <c r="U14" s="42">
        <f t="shared" si="2"/>
        <v>0</v>
      </c>
      <c r="V14" s="42">
        <f t="shared" si="3"/>
        <v>0</v>
      </c>
      <c r="W14" s="42">
        <f t="shared" si="4"/>
        <v>0</v>
      </c>
      <c r="X14" s="42">
        <f t="shared" si="5"/>
        <v>0</v>
      </c>
      <c r="Y14" s="42">
        <f t="shared" si="6"/>
        <v>0</v>
      </c>
      <c r="Z14" s="42">
        <f t="shared" si="7"/>
        <v>0</v>
      </c>
      <c r="AA14" s="42">
        <f t="shared" si="8"/>
        <v>0</v>
      </c>
      <c r="AB14" s="42">
        <f t="shared" si="9"/>
        <v>0</v>
      </c>
      <c r="AC14" s="42">
        <f t="shared" si="10"/>
        <v>0</v>
      </c>
      <c r="AD14" s="42">
        <f t="shared" si="10"/>
        <v>0</v>
      </c>
      <c r="AE14" s="42">
        <f t="shared" si="11"/>
        <v>0</v>
      </c>
      <c r="AF14" s="42">
        <f t="shared" si="12"/>
        <v>0</v>
      </c>
      <c r="AG14" s="42">
        <f t="shared" si="13"/>
        <v>0</v>
      </c>
    </row>
    <row r="15" spans="1:33">
      <c r="B15" t="str">
        <f>'6 - IS Input'!I18</f>
        <v>XXX</v>
      </c>
      <c r="C15" s="39">
        <f>'6 - IS Input'!O18</f>
        <v>0</v>
      </c>
      <c r="D15" s="90">
        <v>1</v>
      </c>
      <c r="E15" s="90"/>
      <c r="F15" s="90"/>
      <c r="G15" s="90"/>
      <c r="H15" s="90"/>
      <c r="I15" s="90"/>
      <c r="J15" s="90"/>
      <c r="K15" s="90"/>
      <c r="L15" s="90"/>
      <c r="M15" s="90"/>
      <c r="N15" s="90"/>
      <c r="O15" s="90"/>
      <c r="P15" s="90"/>
      <c r="Q15" s="90"/>
      <c r="S15" s="42">
        <f t="shared" si="0"/>
        <v>0</v>
      </c>
      <c r="T15" s="42">
        <f t="shared" si="1"/>
        <v>0</v>
      </c>
      <c r="U15" s="42">
        <f t="shared" si="2"/>
        <v>0</v>
      </c>
      <c r="V15" s="42">
        <f t="shared" si="3"/>
        <v>0</v>
      </c>
      <c r="W15" s="42">
        <f t="shared" si="4"/>
        <v>0</v>
      </c>
      <c r="X15" s="42">
        <f t="shared" si="5"/>
        <v>0</v>
      </c>
      <c r="Y15" s="42">
        <f t="shared" si="6"/>
        <v>0</v>
      </c>
      <c r="Z15" s="42">
        <f t="shared" si="7"/>
        <v>0</v>
      </c>
      <c r="AA15" s="42">
        <f t="shared" si="8"/>
        <v>0</v>
      </c>
      <c r="AB15" s="42">
        <f t="shared" si="9"/>
        <v>0</v>
      </c>
      <c r="AC15" s="42">
        <f t="shared" si="10"/>
        <v>0</v>
      </c>
      <c r="AD15" s="42">
        <f t="shared" si="10"/>
        <v>0</v>
      </c>
      <c r="AE15" s="42">
        <f t="shared" si="11"/>
        <v>0</v>
      </c>
      <c r="AF15" s="42">
        <f t="shared" si="12"/>
        <v>0</v>
      </c>
      <c r="AG15" s="42">
        <f t="shared" si="13"/>
        <v>0</v>
      </c>
    </row>
    <row r="16" spans="1:33">
      <c r="B16" t="s">
        <v>236</v>
      </c>
      <c r="C16" s="39">
        <f>'6 - IS Input'!O22</f>
        <v>0</v>
      </c>
      <c r="D16" s="90">
        <v>0.75</v>
      </c>
      <c r="E16" s="90">
        <v>0.15</v>
      </c>
      <c r="F16" s="90">
        <v>0.1</v>
      </c>
      <c r="G16" s="90"/>
      <c r="H16" s="90"/>
      <c r="I16" s="90"/>
      <c r="J16" s="90"/>
      <c r="K16" s="90"/>
      <c r="L16" s="90"/>
      <c r="M16" s="90"/>
      <c r="N16" s="90"/>
      <c r="O16" s="90"/>
      <c r="P16" s="90"/>
      <c r="Q16" s="90"/>
      <c r="S16" s="42">
        <f t="shared" si="0"/>
        <v>0</v>
      </c>
      <c r="T16" s="42">
        <f t="shared" si="1"/>
        <v>0</v>
      </c>
      <c r="U16" s="42">
        <f t="shared" si="2"/>
        <v>0</v>
      </c>
      <c r="V16" s="42">
        <f t="shared" si="3"/>
        <v>0</v>
      </c>
      <c r="W16" s="42">
        <f t="shared" si="4"/>
        <v>0</v>
      </c>
      <c r="X16" s="42">
        <f t="shared" si="5"/>
        <v>0</v>
      </c>
      <c r="Y16" s="42">
        <f t="shared" si="6"/>
        <v>0</v>
      </c>
      <c r="Z16" s="42">
        <f t="shared" si="7"/>
        <v>0</v>
      </c>
      <c r="AA16" s="42">
        <f t="shared" si="8"/>
        <v>0</v>
      </c>
      <c r="AB16" s="42">
        <f t="shared" si="9"/>
        <v>0</v>
      </c>
      <c r="AC16" s="42">
        <f t="shared" si="10"/>
        <v>0</v>
      </c>
      <c r="AD16" s="42">
        <f t="shared" si="10"/>
        <v>0</v>
      </c>
      <c r="AE16" s="42">
        <f t="shared" si="11"/>
        <v>0</v>
      </c>
      <c r="AF16" s="42">
        <f t="shared" si="12"/>
        <v>0</v>
      </c>
      <c r="AG16" s="42">
        <f t="shared" si="13"/>
        <v>0</v>
      </c>
    </row>
    <row r="17" spans="1:33">
      <c r="A17" t="s">
        <v>235</v>
      </c>
      <c r="B17" t="s">
        <v>236</v>
      </c>
      <c r="C17" s="39">
        <f>'6 - IS Input'!O24</f>
        <v>0</v>
      </c>
      <c r="D17" s="90"/>
      <c r="E17" s="90"/>
      <c r="F17" s="90"/>
      <c r="G17" s="90"/>
      <c r="H17" s="90"/>
      <c r="I17" s="90"/>
      <c r="J17" s="90"/>
      <c r="K17" s="90"/>
      <c r="L17" s="90"/>
      <c r="M17" s="90">
        <v>1</v>
      </c>
      <c r="N17" s="90"/>
      <c r="O17" s="90"/>
      <c r="P17" s="90"/>
      <c r="Q17" s="90"/>
      <c r="S17" s="42">
        <f t="shared" si="0"/>
        <v>0</v>
      </c>
      <c r="T17" s="42">
        <f t="shared" si="1"/>
        <v>0</v>
      </c>
      <c r="U17" s="42">
        <f t="shared" si="2"/>
        <v>0</v>
      </c>
      <c r="V17" s="42">
        <f t="shared" si="3"/>
        <v>0</v>
      </c>
      <c r="W17" s="42">
        <f t="shared" si="4"/>
        <v>0</v>
      </c>
      <c r="X17" s="42">
        <f t="shared" si="5"/>
        <v>0</v>
      </c>
      <c r="Y17" s="42">
        <f t="shared" si="6"/>
        <v>0</v>
      </c>
      <c r="Z17" s="42">
        <f t="shared" si="7"/>
        <v>0</v>
      </c>
      <c r="AA17" s="42">
        <f t="shared" si="8"/>
        <v>0</v>
      </c>
      <c r="AB17" s="42">
        <f t="shared" si="9"/>
        <v>0</v>
      </c>
      <c r="AC17" s="42">
        <f t="shared" si="10"/>
        <v>0</v>
      </c>
      <c r="AD17" s="42">
        <f t="shared" si="10"/>
        <v>0</v>
      </c>
      <c r="AE17" s="42">
        <f t="shared" si="11"/>
        <v>0</v>
      </c>
      <c r="AF17" s="42">
        <f t="shared" si="12"/>
        <v>0</v>
      </c>
      <c r="AG17" s="42">
        <f t="shared" si="13"/>
        <v>0</v>
      </c>
    </row>
    <row r="18" spans="1:33">
      <c r="D18" s="90"/>
      <c r="E18" s="90"/>
      <c r="F18" s="90"/>
      <c r="G18" s="90"/>
      <c r="H18" s="90"/>
      <c r="I18" s="90"/>
      <c r="J18" s="90"/>
      <c r="K18" s="90"/>
      <c r="L18" s="90"/>
      <c r="M18" s="90"/>
      <c r="N18" s="90"/>
      <c r="O18" s="90"/>
      <c r="P18" s="90"/>
      <c r="Q18" s="90"/>
      <c r="S18" s="42">
        <f t="shared" si="0"/>
        <v>0</v>
      </c>
      <c r="T18" s="42">
        <f t="shared" si="1"/>
        <v>0</v>
      </c>
      <c r="U18" s="42">
        <f t="shared" si="2"/>
        <v>0</v>
      </c>
      <c r="V18" s="42">
        <f t="shared" si="3"/>
        <v>0</v>
      </c>
      <c r="W18" s="42">
        <f t="shared" si="4"/>
        <v>0</v>
      </c>
      <c r="X18" s="42">
        <f t="shared" si="5"/>
        <v>0</v>
      </c>
      <c r="Y18" s="42">
        <f t="shared" si="6"/>
        <v>0</v>
      </c>
      <c r="Z18" s="42">
        <f t="shared" si="7"/>
        <v>0</v>
      </c>
      <c r="AA18" s="42">
        <f t="shared" si="8"/>
        <v>0</v>
      </c>
      <c r="AB18" s="42">
        <f t="shared" si="9"/>
        <v>0</v>
      </c>
      <c r="AC18" s="42">
        <f t="shared" si="10"/>
        <v>0</v>
      </c>
      <c r="AD18" s="42">
        <f t="shared" si="10"/>
        <v>0</v>
      </c>
      <c r="AE18" s="42">
        <f t="shared" si="11"/>
        <v>0</v>
      </c>
      <c r="AF18" s="42">
        <f t="shared" si="12"/>
        <v>0</v>
      </c>
      <c r="AG18" s="42">
        <f t="shared" si="13"/>
        <v>0</v>
      </c>
    </row>
    <row r="19" spans="1:33">
      <c r="B19" t="str">
        <f>'6 - IS Input'!I25</f>
        <v>XXX</v>
      </c>
      <c r="C19" s="39">
        <f>'6 - IS Input'!O25</f>
        <v>0</v>
      </c>
      <c r="D19" s="90"/>
      <c r="E19" s="90"/>
      <c r="F19" s="90"/>
      <c r="G19" s="90"/>
      <c r="H19" s="90"/>
      <c r="I19" s="90"/>
      <c r="J19" s="90"/>
      <c r="K19" s="90">
        <v>1</v>
      </c>
      <c r="L19" s="90"/>
      <c r="M19" s="90"/>
      <c r="N19" s="90"/>
      <c r="O19" s="90"/>
      <c r="P19" s="90"/>
      <c r="Q19" s="90"/>
      <c r="S19" s="42">
        <f t="shared" si="0"/>
        <v>0</v>
      </c>
      <c r="T19" s="42">
        <f t="shared" si="1"/>
        <v>0</v>
      </c>
      <c r="U19" s="42">
        <f t="shared" si="2"/>
        <v>0</v>
      </c>
      <c r="V19" s="42">
        <f t="shared" si="3"/>
        <v>0</v>
      </c>
      <c r="W19" s="42">
        <f t="shared" si="4"/>
        <v>0</v>
      </c>
      <c r="X19" s="42">
        <f t="shared" si="5"/>
        <v>0</v>
      </c>
      <c r="Y19" s="42">
        <f t="shared" si="6"/>
        <v>0</v>
      </c>
      <c r="Z19" s="42">
        <f t="shared" si="7"/>
        <v>0</v>
      </c>
      <c r="AA19" s="42">
        <f t="shared" si="8"/>
        <v>0</v>
      </c>
      <c r="AB19" s="42">
        <f t="shared" si="9"/>
        <v>0</v>
      </c>
      <c r="AC19" s="42">
        <f t="shared" si="10"/>
        <v>0</v>
      </c>
      <c r="AD19" s="42">
        <f t="shared" si="10"/>
        <v>0</v>
      </c>
      <c r="AE19" s="42">
        <f t="shared" si="11"/>
        <v>0</v>
      </c>
      <c r="AF19" s="42">
        <f t="shared" si="12"/>
        <v>0</v>
      </c>
      <c r="AG19" s="42">
        <f t="shared" si="13"/>
        <v>0</v>
      </c>
    </row>
    <row r="20" spans="1:33">
      <c r="A20" t="s">
        <v>235</v>
      </c>
      <c r="B20" t="str">
        <f>'6 - IS Input'!I33</f>
        <v>XXX</v>
      </c>
      <c r="C20" s="39">
        <f>'6 - IS Input'!O33</f>
        <v>0</v>
      </c>
      <c r="D20" s="90"/>
      <c r="E20" s="90"/>
      <c r="F20" s="90"/>
      <c r="G20" s="90"/>
      <c r="H20" s="90"/>
      <c r="I20" s="90"/>
      <c r="J20" s="90"/>
      <c r="K20" s="90"/>
      <c r="L20" s="90">
        <v>1</v>
      </c>
      <c r="M20" s="90"/>
      <c r="N20" s="90"/>
      <c r="O20" s="90"/>
      <c r="P20" s="90"/>
      <c r="Q20" s="90"/>
      <c r="S20" s="42">
        <f t="shared" si="0"/>
        <v>0</v>
      </c>
      <c r="T20" s="42">
        <f t="shared" si="1"/>
        <v>0</v>
      </c>
      <c r="U20" s="42">
        <f t="shared" si="2"/>
        <v>0</v>
      </c>
      <c r="V20" s="42">
        <f t="shared" si="3"/>
        <v>0</v>
      </c>
      <c r="W20" s="42">
        <f t="shared" si="4"/>
        <v>0</v>
      </c>
      <c r="X20" s="42">
        <f t="shared" si="5"/>
        <v>0</v>
      </c>
      <c r="Y20" s="42">
        <f t="shared" si="6"/>
        <v>0</v>
      </c>
      <c r="Z20" s="42">
        <f t="shared" si="7"/>
        <v>0</v>
      </c>
      <c r="AA20" s="42">
        <f t="shared" si="8"/>
        <v>0</v>
      </c>
      <c r="AB20" s="42">
        <f t="shared" si="9"/>
        <v>0</v>
      </c>
      <c r="AC20" s="42">
        <f t="shared" si="10"/>
        <v>0</v>
      </c>
      <c r="AD20" s="42">
        <f t="shared" si="10"/>
        <v>0</v>
      </c>
      <c r="AE20" s="42">
        <f t="shared" si="11"/>
        <v>0</v>
      </c>
      <c r="AF20" s="42">
        <f t="shared" si="12"/>
        <v>0</v>
      </c>
      <c r="AG20" s="42">
        <f t="shared" si="13"/>
        <v>0</v>
      </c>
    </row>
    <row r="21" spans="1:33">
      <c r="D21" s="90"/>
      <c r="E21" s="90"/>
      <c r="F21" s="90"/>
      <c r="G21" s="90"/>
      <c r="H21" s="90"/>
      <c r="I21" s="90"/>
      <c r="J21" s="90"/>
      <c r="K21" s="90"/>
      <c r="L21" s="90"/>
      <c r="M21" s="90"/>
      <c r="N21" s="90"/>
      <c r="O21" s="90"/>
      <c r="P21" s="90"/>
      <c r="Q21" s="90"/>
      <c r="S21" s="42">
        <f t="shared" si="0"/>
        <v>0</v>
      </c>
      <c r="T21" s="42">
        <f t="shared" si="1"/>
        <v>0</v>
      </c>
      <c r="U21" s="42">
        <f t="shared" si="2"/>
        <v>0</v>
      </c>
      <c r="V21" s="42">
        <f t="shared" si="3"/>
        <v>0</v>
      </c>
      <c r="W21" s="42">
        <f t="shared" si="4"/>
        <v>0</v>
      </c>
      <c r="X21" s="42">
        <f t="shared" si="5"/>
        <v>0</v>
      </c>
      <c r="Y21" s="42">
        <f t="shared" si="6"/>
        <v>0</v>
      </c>
      <c r="Z21" s="42">
        <f t="shared" si="7"/>
        <v>0</v>
      </c>
      <c r="AA21" s="42">
        <f t="shared" si="8"/>
        <v>0</v>
      </c>
      <c r="AB21" s="42">
        <f t="shared" si="9"/>
        <v>0</v>
      </c>
      <c r="AC21" s="42">
        <f t="shared" si="10"/>
        <v>0</v>
      </c>
      <c r="AD21" s="42">
        <f t="shared" si="10"/>
        <v>0</v>
      </c>
      <c r="AE21" s="42">
        <f t="shared" si="11"/>
        <v>0</v>
      </c>
      <c r="AF21" s="42">
        <f t="shared" si="12"/>
        <v>0</v>
      </c>
      <c r="AG21" s="42">
        <f t="shared" si="13"/>
        <v>0</v>
      </c>
    </row>
    <row r="22" spans="1:33">
      <c r="A22" t="s">
        <v>235</v>
      </c>
      <c r="B22" t="str">
        <f>'6 - IS Input'!I29</f>
        <v>XXX</v>
      </c>
      <c r="C22" s="39">
        <f>'6 - IS Input'!O29</f>
        <v>0</v>
      </c>
      <c r="D22" s="90">
        <v>1</v>
      </c>
      <c r="E22" s="90">
        <v>0</v>
      </c>
      <c r="F22" s="90">
        <v>0</v>
      </c>
      <c r="G22" s="90"/>
      <c r="H22" s="90"/>
      <c r="I22" s="90"/>
      <c r="J22" s="90"/>
      <c r="K22" s="90"/>
      <c r="L22" s="90"/>
      <c r="M22" s="90"/>
      <c r="N22" s="90"/>
      <c r="O22" s="90"/>
      <c r="P22" s="90"/>
      <c r="Q22" s="90"/>
      <c r="S22" s="42">
        <f t="shared" si="0"/>
        <v>0</v>
      </c>
      <c r="T22" s="42">
        <f t="shared" si="1"/>
        <v>0</v>
      </c>
      <c r="U22" s="42">
        <f t="shared" si="2"/>
        <v>0</v>
      </c>
      <c r="V22" s="42">
        <f t="shared" si="3"/>
        <v>0</v>
      </c>
      <c r="W22" s="42">
        <f t="shared" si="4"/>
        <v>0</v>
      </c>
      <c r="X22" s="42">
        <f t="shared" si="5"/>
        <v>0</v>
      </c>
      <c r="Y22" s="42">
        <f t="shared" si="6"/>
        <v>0</v>
      </c>
      <c r="Z22" s="42">
        <f t="shared" si="7"/>
        <v>0</v>
      </c>
      <c r="AA22" s="42">
        <f t="shared" si="8"/>
        <v>0</v>
      </c>
      <c r="AB22" s="42">
        <f t="shared" si="9"/>
        <v>0</v>
      </c>
      <c r="AC22" s="42">
        <f t="shared" si="10"/>
        <v>0</v>
      </c>
      <c r="AD22" s="42">
        <f t="shared" si="10"/>
        <v>0</v>
      </c>
      <c r="AE22" s="42">
        <f t="shared" si="11"/>
        <v>0</v>
      </c>
      <c r="AF22" s="42">
        <f t="shared" si="12"/>
        <v>0</v>
      </c>
      <c r="AG22" s="42">
        <f t="shared" si="13"/>
        <v>0</v>
      </c>
    </row>
    <row r="23" spans="1:33">
      <c r="B23" t="s">
        <v>236</v>
      </c>
      <c r="C23" s="39">
        <f>'6 - IS Input'!O30</f>
        <v>0</v>
      </c>
      <c r="D23" s="90">
        <v>0.5</v>
      </c>
      <c r="E23" s="90"/>
      <c r="F23" s="90"/>
      <c r="G23" s="90">
        <v>0.5</v>
      </c>
      <c r="H23" s="90"/>
      <c r="I23" s="90"/>
      <c r="J23" s="90"/>
      <c r="K23" s="90"/>
      <c r="L23" s="90"/>
      <c r="M23" s="90"/>
      <c r="N23" s="90"/>
      <c r="O23" s="90"/>
      <c r="P23" s="90"/>
      <c r="Q23" s="90"/>
      <c r="S23" s="42">
        <f t="shared" si="0"/>
        <v>0</v>
      </c>
      <c r="T23" s="42">
        <f t="shared" si="1"/>
        <v>0</v>
      </c>
      <c r="U23" s="42">
        <f t="shared" si="2"/>
        <v>0</v>
      </c>
      <c r="V23" s="42">
        <f t="shared" si="3"/>
        <v>0</v>
      </c>
      <c r="W23" s="42">
        <f t="shared" si="4"/>
        <v>0</v>
      </c>
      <c r="X23" s="42">
        <f t="shared" si="5"/>
        <v>0</v>
      </c>
      <c r="Y23" s="42">
        <f t="shared" si="6"/>
        <v>0</v>
      </c>
      <c r="Z23" s="42">
        <f t="shared" si="7"/>
        <v>0</v>
      </c>
      <c r="AA23" s="42">
        <f t="shared" si="8"/>
        <v>0</v>
      </c>
      <c r="AB23" s="42">
        <f t="shared" si="9"/>
        <v>0</v>
      </c>
      <c r="AC23" s="42">
        <f t="shared" si="10"/>
        <v>0</v>
      </c>
      <c r="AD23" s="42">
        <f t="shared" si="10"/>
        <v>0</v>
      </c>
      <c r="AE23" s="42">
        <f t="shared" si="11"/>
        <v>0</v>
      </c>
      <c r="AF23" s="42">
        <f t="shared" si="12"/>
        <v>0</v>
      </c>
      <c r="AG23" s="42">
        <f t="shared" si="13"/>
        <v>0</v>
      </c>
    </row>
    <row r="24" spans="1:33">
      <c r="B24" t="s">
        <v>236</v>
      </c>
      <c r="C24" s="39">
        <f>'6 - IS Input'!O31</f>
        <v>0</v>
      </c>
      <c r="D24" s="90"/>
      <c r="E24" s="90"/>
      <c r="F24" s="90"/>
      <c r="G24" s="90">
        <v>0.8</v>
      </c>
      <c r="H24" s="90">
        <v>0.2</v>
      </c>
      <c r="I24" s="90"/>
      <c r="J24" s="90"/>
      <c r="K24" s="90"/>
      <c r="L24" s="90"/>
      <c r="M24" s="90"/>
      <c r="N24" s="90"/>
      <c r="O24" s="90"/>
      <c r="P24" s="90"/>
      <c r="Q24" s="90"/>
      <c r="S24" s="42">
        <f t="shared" ref="S24:S25" si="14">$C24*D24</f>
        <v>0</v>
      </c>
      <c r="T24" s="42">
        <f t="shared" ref="T24:T25" si="15">$C24*E24</f>
        <v>0</v>
      </c>
      <c r="U24" s="42">
        <f t="shared" ref="U24:U25" si="16">$C24*F24</f>
        <v>0</v>
      </c>
      <c r="V24" s="42">
        <f t="shared" ref="V24:V25" si="17">$C24*G24</f>
        <v>0</v>
      </c>
      <c r="W24" s="42">
        <f t="shared" ref="W24:W25" si="18">$C24*H24</f>
        <v>0</v>
      </c>
      <c r="X24" s="42">
        <f t="shared" ref="X24:X25" si="19">$C24*I24</f>
        <v>0</v>
      </c>
      <c r="Y24" s="42">
        <f t="shared" ref="Y24:Y25" si="20">$C24*J24</f>
        <v>0</v>
      </c>
      <c r="Z24" s="42">
        <f t="shared" ref="Z24:Z25" si="21">$C24*K24</f>
        <v>0</v>
      </c>
      <c r="AA24" s="42">
        <f t="shared" ref="AA24:AA25" si="22">$C24*L24</f>
        <v>0</v>
      </c>
      <c r="AB24" s="42">
        <f t="shared" ref="AB24:AB25" si="23">$C24*M24</f>
        <v>0</v>
      </c>
      <c r="AC24" s="42">
        <f t="shared" ref="AC24:AD25" si="24">$C24*N24</f>
        <v>0</v>
      </c>
      <c r="AD24" s="42">
        <f t="shared" si="24"/>
        <v>0</v>
      </c>
      <c r="AE24" s="42">
        <f t="shared" ref="AE24:AE25" si="25">$C24*P24</f>
        <v>0</v>
      </c>
      <c r="AF24" s="42">
        <f t="shared" ref="AF24:AF25" si="26">$C24*Q24</f>
        <v>0</v>
      </c>
      <c r="AG24" s="42">
        <f t="shared" ref="AG24:AG25" si="27">C24-SUM(S24:AF24)</f>
        <v>0</v>
      </c>
    </row>
    <row r="25" spans="1:33">
      <c r="B25" t="s">
        <v>236</v>
      </c>
      <c r="C25" s="39">
        <f>'6 - IS Input'!O32</f>
        <v>0</v>
      </c>
      <c r="D25" s="90"/>
      <c r="E25" s="90"/>
      <c r="F25" s="90"/>
      <c r="G25" s="90"/>
      <c r="H25" s="90"/>
      <c r="I25" s="90"/>
      <c r="J25" s="90"/>
      <c r="K25" s="90"/>
      <c r="L25" s="90"/>
      <c r="M25" s="90"/>
      <c r="N25" s="90"/>
      <c r="O25" s="90"/>
      <c r="P25" s="90"/>
      <c r="Q25" s="90">
        <v>1</v>
      </c>
      <c r="S25" s="42">
        <f t="shared" si="14"/>
        <v>0</v>
      </c>
      <c r="T25" s="42">
        <f t="shared" si="15"/>
        <v>0</v>
      </c>
      <c r="U25" s="42">
        <f t="shared" si="16"/>
        <v>0</v>
      </c>
      <c r="V25" s="42">
        <f t="shared" si="17"/>
        <v>0</v>
      </c>
      <c r="W25" s="42">
        <f t="shared" si="18"/>
        <v>0</v>
      </c>
      <c r="X25" s="42">
        <f t="shared" si="19"/>
        <v>0</v>
      </c>
      <c r="Y25" s="42">
        <f t="shared" si="20"/>
        <v>0</v>
      </c>
      <c r="Z25" s="42">
        <f t="shared" si="21"/>
        <v>0</v>
      </c>
      <c r="AA25" s="42">
        <f t="shared" si="22"/>
        <v>0</v>
      </c>
      <c r="AB25" s="42">
        <f t="shared" si="23"/>
        <v>0</v>
      </c>
      <c r="AC25" s="42">
        <f t="shared" si="24"/>
        <v>0</v>
      </c>
      <c r="AD25" s="42">
        <f t="shared" si="24"/>
        <v>0</v>
      </c>
      <c r="AE25" s="42">
        <f t="shared" si="25"/>
        <v>0</v>
      </c>
      <c r="AF25" s="42">
        <f t="shared" si="26"/>
        <v>0</v>
      </c>
      <c r="AG25" s="42">
        <f t="shared" si="27"/>
        <v>0</v>
      </c>
    </row>
    <row r="26" spans="1:33">
      <c r="B26" t="str">
        <f>'6 - IS Input'!I34</f>
        <v>XXX</v>
      </c>
      <c r="C26" s="39">
        <f>'6 - IS Input'!O34</f>
        <v>0</v>
      </c>
      <c r="D26" s="90"/>
      <c r="E26" s="90"/>
      <c r="F26" s="90"/>
      <c r="G26" s="90"/>
      <c r="H26" s="90"/>
      <c r="I26" s="90"/>
      <c r="J26" s="90"/>
      <c r="K26" s="90"/>
      <c r="L26" s="90"/>
      <c r="M26" s="90"/>
      <c r="N26" s="90">
        <v>1</v>
      </c>
      <c r="O26" s="90"/>
      <c r="P26" s="90"/>
      <c r="Q26" s="90"/>
      <c r="S26" s="42">
        <f t="shared" si="0"/>
        <v>0</v>
      </c>
      <c r="T26" s="42">
        <f t="shared" si="1"/>
        <v>0</v>
      </c>
      <c r="U26" s="42">
        <f t="shared" si="2"/>
        <v>0</v>
      </c>
      <c r="V26" s="42">
        <f t="shared" si="3"/>
        <v>0</v>
      </c>
      <c r="W26" s="42">
        <f t="shared" ref="W26:W65" si="28">$C26*H26</f>
        <v>0</v>
      </c>
      <c r="X26" s="42">
        <f t="shared" ref="X26:X65" si="29">$C26*I26</f>
        <v>0</v>
      </c>
      <c r="Y26" s="42">
        <f t="shared" si="6"/>
        <v>0</v>
      </c>
      <c r="Z26" s="42">
        <f t="shared" ref="Z26:Z65" si="30">$C26*K26</f>
        <v>0</v>
      </c>
      <c r="AA26" s="42">
        <f t="shared" si="8"/>
        <v>0</v>
      </c>
      <c r="AB26" s="42">
        <f t="shared" si="9"/>
        <v>0</v>
      </c>
      <c r="AC26" s="42">
        <f t="shared" si="10"/>
        <v>0</v>
      </c>
      <c r="AD26" s="42">
        <f t="shared" si="10"/>
        <v>0</v>
      </c>
      <c r="AE26" s="42">
        <f t="shared" si="11"/>
        <v>0</v>
      </c>
      <c r="AF26" s="42">
        <f t="shared" si="12"/>
        <v>0</v>
      </c>
      <c r="AG26" s="42">
        <f t="shared" si="13"/>
        <v>0</v>
      </c>
    </row>
    <row r="27" spans="1:33">
      <c r="B27" t="str">
        <f>'6 - IS Input'!I36</f>
        <v>XXX</v>
      </c>
      <c r="C27" s="39">
        <f>'6 - IS Input'!O36</f>
        <v>0</v>
      </c>
      <c r="D27" s="90">
        <v>1</v>
      </c>
      <c r="E27" s="90"/>
      <c r="F27" s="90"/>
      <c r="G27" s="90"/>
      <c r="H27" s="90"/>
      <c r="I27" s="90"/>
      <c r="J27" s="90"/>
      <c r="K27" s="90"/>
      <c r="L27" s="90"/>
      <c r="M27" s="90"/>
      <c r="N27" s="90"/>
      <c r="O27" s="90"/>
      <c r="P27" s="90"/>
      <c r="Q27" s="90"/>
      <c r="S27" s="42">
        <f t="shared" si="0"/>
        <v>0</v>
      </c>
      <c r="T27" s="42">
        <f t="shared" si="1"/>
        <v>0</v>
      </c>
      <c r="U27" s="42">
        <f t="shared" si="2"/>
        <v>0</v>
      </c>
      <c r="V27" s="42">
        <f t="shared" si="3"/>
        <v>0</v>
      </c>
      <c r="W27" s="42">
        <f t="shared" si="28"/>
        <v>0</v>
      </c>
      <c r="X27" s="42">
        <f t="shared" si="29"/>
        <v>0</v>
      </c>
      <c r="Y27" s="42">
        <f t="shared" si="6"/>
        <v>0</v>
      </c>
      <c r="Z27" s="42">
        <f t="shared" si="30"/>
        <v>0</v>
      </c>
      <c r="AA27" s="42">
        <f t="shared" si="8"/>
        <v>0</v>
      </c>
      <c r="AB27" s="42">
        <f t="shared" si="9"/>
        <v>0</v>
      </c>
      <c r="AC27" s="42">
        <f t="shared" si="10"/>
        <v>0</v>
      </c>
      <c r="AD27" s="42">
        <f t="shared" si="10"/>
        <v>0</v>
      </c>
      <c r="AE27" s="42">
        <f t="shared" si="11"/>
        <v>0</v>
      </c>
      <c r="AF27" s="42">
        <f t="shared" si="12"/>
        <v>0</v>
      </c>
      <c r="AG27" s="42">
        <f t="shared" si="13"/>
        <v>0</v>
      </c>
    </row>
    <row r="28" spans="1:33">
      <c r="B28" t="str">
        <f>'6 - IS Input'!I37</f>
        <v>XXX</v>
      </c>
      <c r="C28" s="39">
        <f>'6 - IS Input'!O37</f>
        <v>0</v>
      </c>
      <c r="D28" s="90"/>
      <c r="E28" s="90"/>
      <c r="F28" s="90"/>
      <c r="G28" s="90"/>
      <c r="H28" s="90"/>
      <c r="I28" s="90"/>
      <c r="J28" s="90"/>
      <c r="K28" s="90"/>
      <c r="L28" s="90"/>
      <c r="M28" s="90"/>
      <c r="N28" s="90"/>
      <c r="O28" s="90"/>
      <c r="P28" s="90"/>
      <c r="Q28" s="90">
        <v>1</v>
      </c>
      <c r="S28" s="42">
        <f t="shared" si="0"/>
        <v>0</v>
      </c>
      <c r="T28" s="42">
        <f t="shared" si="1"/>
        <v>0</v>
      </c>
      <c r="U28" s="42">
        <f t="shared" si="2"/>
        <v>0</v>
      </c>
      <c r="V28" s="42">
        <f t="shared" si="3"/>
        <v>0</v>
      </c>
      <c r="W28" s="42">
        <f t="shared" si="28"/>
        <v>0</v>
      </c>
      <c r="X28" s="42">
        <f t="shared" si="29"/>
        <v>0</v>
      </c>
      <c r="Y28" s="42">
        <f t="shared" si="6"/>
        <v>0</v>
      </c>
      <c r="Z28" s="42">
        <f t="shared" si="30"/>
        <v>0</v>
      </c>
      <c r="AA28" s="42">
        <f t="shared" si="8"/>
        <v>0</v>
      </c>
      <c r="AB28" s="42">
        <f t="shared" si="9"/>
        <v>0</v>
      </c>
      <c r="AC28" s="42">
        <f t="shared" si="10"/>
        <v>0</v>
      </c>
      <c r="AD28" s="42">
        <f t="shared" si="10"/>
        <v>0</v>
      </c>
      <c r="AE28" s="42">
        <f t="shared" si="11"/>
        <v>0</v>
      </c>
      <c r="AF28" s="42">
        <f t="shared" si="12"/>
        <v>0</v>
      </c>
      <c r="AG28" s="42">
        <f t="shared" si="13"/>
        <v>0</v>
      </c>
    </row>
    <row r="29" spans="1:33">
      <c r="B29" t="str">
        <f>'6 - IS Input'!I39</f>
        <v>XXX</v>
      </c>
      <c r="C29" s="39">
        <f>'6 - IS Input'!O39</f>
        <v>0</v>
      </c>
      <c r="D29" s="90"/>
      <c r="E29" s="90"/>
      <c r="F29" s="90"/>
      <c r="G29" s="90"/>
      <c r="H29" s="90"/>
      <c r="I29" s="90"/>
      <c r="J29" s="90"/>
      <c r="K29" s="90"/>
      <c r="L29" s="90"/>
      <c r="M29" s="90"/>
      <c r="N29" s="90"/>
      <c r="O29" s="90"/>
      <c r="P29" s="90"/>
      <c r="Q29" s="90">
        <v>1</v>
      </c>
      <c r="S29" s="42">
        <f t="shared" si="0"/>
        <v>0</v>
      </c>
      <c r="T29" s="42">
        <f t="shared" si="1"/>
        <v>0</v>
      </c>
      <c r="U29" s="42">
        <f t="shared" si="2"/>
        <v>0</v>
      </c>
      <c r="V29" s="42">
        <f t="shared" si="3"/>
        <v>0</v>
      </c>
      <c r="W29" s="42">
        <f t="shared" si="28"/>
        <v>0</v>
      </c>
      <c r="X29" s="42">
        <f t="shared" si="29"/>
        <v>0</v>
      </c>
      <c r="Y29" s="42">
        <f t="shared" si="6"/>
        <v>0</v>
      </c>
      <c r="Z29" s="42">
        <f t="shared" si="30"/>
        <v>0</v>
      </c>
      <c r="AA29" s="42">
        <f t="shared" si="8"/>
        <v>0</v>
      </c>
      <c r="AB29" s="42">
        <f t="shared" si="9"/>
        <v>0</v>
      </c>
      <c r="AC29" s="42">
        <f t="shared" si="10"/>
        <v>0</v>
      </c>
      <c r="AD29" s="42">
        <f t="shared" si="10"/>
        <v>0</v>
      </c>
      <c r="AE29" s="42">
        <f t="shared" si="11"/>
        <v>0</v>
      </c>
      <c r="AF29" s="42">
        <f t="shared" si="12"/>
        <v>0</v>
      </c>
      <c r="AG29" s="42">
        <f t="shared" si="13"/>
        <v>0</v>
      </c>
    </row>
    <row r="30" spans="1:33">
      <c r="B30" t="str">
        <f>'6 - IS Input'!I40</f>
        <v>XXX</v>
      </c>
      <c r="C30" s="39">
        <f>'6 - IS Input'!O40</f>
        <v>0</v>
      </c>
      <c r="D30" s="90"/>
      <c r="E30" s="90"/>
      <c r="F30" s="90"/>
      <c r="G30" s="90"/>
      <c r="H30" s="90"/>
      <c r="I30" s="90"/>
      <c r="J30" s="90"/>
      <c r="K30" s="90"/>
      <c r="L30" s="90"/>
      <c r="M30" s="90"/>
      <c r="N30" s="90"/>
      <c r="O30" s="90"/>
      <c r="P30" s="90"/>
      <c r="Q30" s="90">
        <v>1</v>
      </c>
      <c r="S30" s="42">
        <f t="shared" si="0"/>
        <v>0</v>
      </c>
      <c r="T30" s="42">
        <f t="shared" si="1"/>
        <v>0</v>
      </c>
      <c r="U30" s="42">
        <f t="shared" si="2"/>
        <v>0</v>
      </c>
      <c r="V30" s="42">
        <f t="shared" si="3"/>
        <v>0</v>
      </c>
      <c r="W30" s="42">
        <f t="shared" si="28"/>
        <v>0</v>
      </c>
      <c r="X30" s="42">
        <f t="shared" si="29"/>
        <v>0</v>
      </c>
      <c r="Y30" s="42">
        <f t="shared" si="6"/>
        <v>0</v>
      </c>
      <c r="Z30" s="42">
        <f t="shared" si="30"/>
        <v>0</v>
      </c>
      <c r="AA30" s="42">
        <f t="shared" si="8"/>
        <v>0</v>
      </c>
      <c r="AB30" s="42">
        <f t="shared" si="9"/>
        <v>0</v>
      </c>
      <c r="AC30" s="42">
        <f t="shared" si="10"/>
        <v>0</v>
      </c>
      <c r="AD30" s="42">
        <f t="shared" si="10"/>
        <v>0</v>
      </c>
      <c r="AE30" s="42">
        <f t="shared" si="11"/>
        <v>0</v>
      </c>
      <c r="AF30" s="42">
        <f t="shared" si="12"/>
        <v>0</v>
      </c>
      <c r="AG30" s="42">
        <f t="shared" si="13"/>
        <v>0</v>
      </c>
    </row>
    <row r="31" spans="1:33">
      <c r="B31" t="str">
        <f>'6 - IS Input'!I41</f>
        <v>XXX</v>
      </c>
      <c r="C31" s="39">
        <f>'6 - IS Input'!O41</f>
        <v>0</v>
      </c>
      <c r="D31" s="90">
        <v>1</v>
      </c>
      <c r="E31" s="90"/>
      <c r="F31" s="90"/>
      <c r="G31" s="90"/>
      <c r="H31" s="90"/>
      <c r="I31" s="90"/>
      <c r="J31" s="90"/>
      <c r="K31" s="90"/>
      <c r="L31" s="90"/>
      <c r="M31" s="90"/>
      <c r="N31" s="90"/>
      <c r="O31" s="90"/>
      <c r="P31" s="90"/>
      <c r="Q31" s="90"/>
      <c r="S31" s="42">
        <f t="shared" si="0"/>
        <v>0</v>
      </c>
      <c r="T31" s="42">
        <f t="shared" si="1"/>
        <v>0</v>
      </c>
      <c r="U31" s="42">
        <f t="shared" si="2"/>
        <v>0</v>
      </c>
      <c r="V31" s="42">
        <f t="shared" si="3"/>
        <v>0</v>
      </c>
      <c r="W31" s="42">
        <f t="shared" si="28"/>
        <v>0</v>
      </c>
      <c r="X31" s="42">
        <f t="shared" si="29"/>
        <v>0</v>
      </c>
      <c r="Y31" s="42">
        <f t="shared" si="6"/>
        <v>0</v>
      </c>
      <c r="Z31" s="42">
        <f t="shared" si="30"/>
        <v>0</v>
      </c>
      <c r="AA31" s="42">
        <f t="shared" si="8"/>
        <v>0</v>
      </c>
      <c r="AB31" s="42">
        <f t="shared" si="9"/>
        <v>0</v>
      </c>
      <c r="AC31" s="42">
        <f t="shared" si="10"/>
        <v>0</v>
      </c>
      <c r="AD31" s="42">
        <f t="shared" si="10"/>
        <v>0</v>
      </c>
      <c r="AE31" s="42">
        <f t="shared" si="11"/>
        <v>0</v>
      </c>
      <c r="AF31" s="42">
        <f t="shared" si="12"/>
        <v>0</v>
      </c>
      <c r="AG31" s="42">
        <f t="shared" si="13"/>
        <v>0</v>
      </c>
    </row>
    <row r="32" spans="1:33">
      <c r="B32" t="str">
        <f>'6 - IS Input'!I43</f>
        <v>XXX</v>
      </c>
      <c r="C32" s="39">
        <f>'6 - IS Input'!O43</f>
        <v>0</v>
      </c>
      <c r="D32" s="90"/>
      <c r="E32" s="90"/>
      <c r="F32" s="90"/>
      <c r="G32" s="90"/>
      <c r="H32" s="90"/>
      <c r="I32" s="90"/>
      <c r="J32" s="90"/>
      <c r="K32" s="90"/>
      <c r="L32" s="90"/>
      <c r="M32" s="90"/>
      <c r="N32" s="90"/>
      <c r="O32" s="90"/>
      <c r="P32" s="90"/>
      <c r="Q32" s="90">
        <v>1</v>
      </c>
      <c r="S32" s="42">
        <f t="shared" si="0"/>
        <v>0</v>
      </c>
      <c r="T32" s="42">
        <f t="shared" si="1"/>
        <v>0</v>
      </c>
      <c r="U32" s="42">
        <f t="shared" si="2"/>
        <v>0</v>
      </c>
      <c r="V32" s="42">
        <f t="shared" si="3"/>
        <v>0</v>
      </c>
      <c r="W32" s="42">
        <f t="shared" si="28"/>
        <v>0</v>
      </c>
      <c r="X32" s="42">
        <f t="shared" si="29"/>
        <v>0</v>
      </c>
      <c r="Y32" s="42">
        <f t="shared" si="6"/>
        <v>0</v>
      </c>
      <c r="Z32" s="42">
        <f t="shared" si="30"/>
        <v>0</v>
      </c>
      <c r="AA32" s="42">
        <f t="shared" si="8"/>
        <v>0</v>
      </c>
      <c r="AB32" s="42">
        <f t="shared" si="9"/>
        <v>0</v>
      </c>
      <c r="AC32" s="42">
        <f t="shared" si="10"/>
        <v>0</v>
      </c>
      <c r="AD32" s="42">
        <f t="shared" si="10"/>
        <v>0</v>
      </c>
      <c r="AE32" s="42">
        <f t="shared" si="11"/>
        <v>0</v>
      </c>
      <c r="AF32" s="42">
        <f t="shared" si="12"/>
        <v>0</v>
      </c>
      <c r="AG32" s="42">
        <f t="shared" si="13"/>
        <v>0</v>
      </c>
    </row>
    <row r="33" spans="2:33">
      <c r="B33" t="str">
        <f>'6 - IS Input'!I45</f>
        <v>XXX</v>
      </c>
      <c r="C33" s="39">
        <f>'6 - IS Input'!O45</f>
        <v>0</v>
      </c>
      <c r="D33" s="90"/>
      <c r="E33" s="90"/>
      <c r="F33" s="90"/>
      <c r="G33" s="90"/>
      <c r="H33" s="90"/>
      <c r="I33" s="90"/>
      <c r="J33" s="90"/>
      <c r="K33" s="90"/>
      <c r="L33" s="90"/>
      <c r="M33" s="90"/>
      <c r="N33" s="90"/>
      <c r="O33" s="90"/>
      <c r="P33" s="90"/>
      <c r="Q33" s="90">
        <v>1</v>
      </c>
      <c r="S33" s="42">
        <f t="shared" si="0"/>
        <v>0</v>
      </c>
      <c r="T33" s="42">
        <f t="shared" si="1"/>
        <v>0</v>
      </c>
      <c r="U33" s="42">
        <f t="shared" si="2"/>
        <v>0</v>
      </c>
      <c r="V33" s="42">
        <f t="shared" si="3"/>
        <v>0</v>
      </c>
      <c r="W33" s="42">
        <f t="shared" si="28"/>
        <v>0</v>
      </c>
      <c r="X33" s="42">
        <f t="shared" si="29"/>
        <v>0</v>
      </c>
      <c r="Y33" s="42">
        <f t="shared" si="6"/>
        <v>0</v>
      </c>
      <c r="Z33" s="42">
        <f t="shared" si="30"/>
        <v>0</v>
      </c>
      <c r="AA33" s="42">
        <f t="shared" si="8"/>
        <v>0</v>
      </c>
      <c r="AB33" s="42">
        <f t="shared" si="9"/>
        <v>0</v>
      </c>
      <c r="AC33" s="42">
        <f t="shared" si="10"/>
        <v>0</v>
      </c>
      <c r="AD33" s="42">
        <f t="shared" si="10"/>
        <v>0</v>
      </c>
      <c r="AE33" s="42">
        <f t="shared" si="11"/>
        <v>0</v>
      </c>
      <c r="AF33" s="42">
        <f t="shared" si="12"/>
        <v>0</v>
      </c>
      <c r="AG33" s="42">
        <f t="shared" si="13"/>
        <v>0</v>
      </c>
    </row>
    <row r="34" spans="2:33">
      <c r="B34" t="s">
        <v>236</v>
      </c>
      <c r="C34" s="39">
        <f>'6 - IS Input'!O46</f>
        <v>0</v>
      </c>
      <c r="D34" s="90"/>
      <c r="E34" s="90"/>
      <c r="F34" s="90"/>
      <c r="G34" s="90"/>
      <c r="H34" s="90"/>
      <c r="I34" s="90"/>
      <c r="J34" s="90"/>
      <c r="K34" s="90"/>
      <c r="L34" s="90"/>
      <c r="M34" s="90"/>
      <c r="N34" s="90"/>
      <c r="O34" s="90"/>
      <c r="P34" s="90"/>
      <c r="Q34" s="90">
        <v>1</v>
      </c>
      <c r="S34" s="42">
        <f t="shared" si="0"/>
        <v>0</v>
      </c>
      <c r="T34" s="42">
        <f t="shared" si="1"/>
        <v>0</v>
      </c>
      <c r="U34" s="42">
        <f t="shared" si="2"/>
        <v>0</v>
      </c>
      <c r="V34" s="42">
        <f t="shared" si="3"/>
        <v>0</v>
      </c>
      <c r="W34" s="42">
        <f t="shared" si="28"/>
        <v>0</v>
      </c>
      <c r="X34" s="42">
        <f t="shared" si="29"/>
        <v>0</v>
      </c>
      <c r="Y34" s="42">
        <f t="shared" si="6"/>
        <v>0</v>
      </c>
      <c r="Z34" s="42">
        <f t="shared" si="30"/>
        <v>0</v>
      </c>
      <c r="AA34" s="42">
        <f t="shared" si="8"/>
        <v>0</v>
      </c>
      <c r="AB34" s="42">
        <f t="shared" si="9"/>
        <v>0</v>
      </c>
      <c r="AC34" s="42">
        <f t="shared" si="10"/>
        <v>0</v>
      </c>
      <c r="AD34" s="42">
        <f t="shared" si="10"/>
        <v>0</v>
      </c>
      <c r="AE34" s="42">
        <f t="shared" si="11"/>
        <v>0</v>
      </c>
      <c r="AF34" s="42">
        <f t="shared" si="12"/>
        <v>0</v>
      </c>
      <c r="AG34" s="42">
        <f t="shared" si="13"/>
        <v>0</v>
      </c>
    </row>
    <row r="35" spans="2:33">
      <c r="B35" t="str">
        <f>'6 - IS Input'!I48</f>
        <v>XXX</v>
      </c>
      <c r="C35" s="39">
        <f>'6 - IS Input'!O48</f>
        <v>0</v>
      </c>
      <c r="D35" s="90">
        <v>1</v>
      </c>
      <c r="E35" s="90"/>
      <c r="F35" s="90"/>
      <c r="G35" s="90"/>
      <c r="H35" s="90"/>
      <c r="I35" s="90"/>
      <c r="J35" s="90"/>
      <c r="K35" s="90"/>
      <c r="L35" s="90"/>
      <c r="M35" s="90"/>
      <c r="N35" s="90"/>
      <c r="O35" s="90"/>
      <c r="P35" s="90"/>
      <c r="Q35" s="90"/>
      <c r="S35" s="42">
        <f t="shared" si="0"/>
        <v>0</v>
      </c>
      <c r="T35" s="42">
        <f t="shared" si="1"/>
        <v>0</v>
      </c>
      <c r="U35" s="42">
        <f t="shared" si="2"/>
        <v>0</v>
      </c>
      <c r="V35" s="42">
        <f t="shared" si="3"/>
        <v>0</v>
      </c>
      <c r="W35" s="42">
        <f t="shared" si="28"/>
        <v>0</v>
      </c>
      <c r="X35" s="42">
        <f t="shared" si="29"/>
        <v>0</v>
      </c>
      <c r="Y35" s="42">
        <f t="shared" si="6"/>
        <v>0</v>
      </c>
      <c r="Z35" s="42">
        <f t="shared" si="30"/>
        <v>0</v>
      </c>
      <c r="AA35" s="42">
        <f t="shared" si="8"/>
        <v>0</v>
      </c>
      <c r="AB35" s="42">
        <f t="shared" si="9"/>
        <v>0</v>
      </c>
      <c r="AC35" s="42">
        <f t="shared" si="10"/>
        <v>0</v>
      </c>
      <c r="AD35" s="42">
        <f t="shared" si="10"/>
        <v>0</v>
      </c>
      <c r="AE35" s="42">
        <f t="shared" si="11"/>
        <v>0</v>
      </c>
      <c r="AF35" s="42">
        <f t="shared" si="12"/>
        <v>0</v>
      </c>
      <c r="AG35" s="42">
        <f t="shared" si="13"/>
        <v>0</v>
      </c>
    </row>
    <row r="36" spans="2:33">
      <c r="B36" t="str">
        <f>'6 - IS Input'!I49</f>
        <v>XXX</v>
      </c>
      <c r="C36" s="39">
        <f>'6 - IS Input'!O49</f>
        <v>0</v>
      </c>
      <c r="D36" s="90"/>
      <c r="E36" s="90"/>
      <c r="F36" s="90"/>
      <c r="G36" s="90"/>
      <c r="H36" s="90"/>
      <c r="I36" s="90"/>
      <c r="J36" s="90"/>
      <c r="K36" s="90"/>
      <c r="L36" s="90"/>
      <c r="M36" s="90"/>
      <c r="N36" s="90"/>
      <c r="O36" s="90"/>
      <c r="P36" s="90"/>
      <c r="Q36" s="90">
        <v>1</v>
      </c>
      <c r="S36" s="42">
        <f t="shared" si="0"/>
        <v>0</v>
      </c>
      <c r="T36" s="42">
        <f t="shared" si="1"/>
        <v>0</v>
      </c>
      <c r="U36" s="42">
        <f t="shared" si="2"/>
        <v>0</v>
      </c>
      <c r="V36" s="42">
        <f t="shared" si="3"/>
        <v>0</v>
      </c>
      <c r="W36" s="42">
        <f t="shared" si="28"/>
        <v>0</v>
      </c>
      <c r="X36" s="42">
        <f t="shared" si="29"/>
        <v>0</v>
      </c>
      <c r="Y36" s="42">
        <f t="shared" si="6"/>
        <v>0</v>
      </c>
      <c r="Z36" s="42">
        <f t="shared" si="30"/>
        <v>0</v>
      </c>
      <c r="AA36" s="42">
        <f t="shared" si="8"/>
        <v>0</v>
      </c>
      <c r="AB36" s="42">
        <f t="shared" si="9"/>
        <v>0</v>
      </c>
      <c r="AC36" s="42">
        <f t="shared" si="10"/>
        <v>0</v>
      </c>
      <c r="AD36" s="42">
        <f t="shared" si="10"/>
        <v>0</v>
      </c>
      <c r="AE36" s="42">
        <f t="shared" si="11"/>
        <v>0</v>
      </c>
      <c r="AF36" s="42">
        <f t="shared" si="12"/>
        <v>0</v>
      </c>
      <c r="AG36" s="42">
        <f t="shared" si="13"/>
        <v>0</v>
      </c>
    </row>
    <row r="37" spans="2:33">
      <c r="B37" t="str">
        <f>'6 - IS Input'!I50</f>
        <v>XXX</v>
      </c>
      <c r="C37" s="39">
        <f>'6 - IS Input'!O50</f>
        <v>0</v>
      </c>
      <c r="D37" s="90"/>
      <c r="E37" s="90"/>
      <c r="F37" s="90"/>
      <c r="G37" s="90"/>
      <c r="H37" s="90"/>
      <c r="I37" s="90"/>
      <c r="J37" s="90"/>
      <c r="K37" s="90"/>
      <c r="L37" s="90"/>
      <c r="M37" s="90"/>
      <c r="N37" s="90"/>
      <c r="O37" s="90"/>
      <c r="P37" s="90"/>
      <c r="Q37" s="90">
        <v>1</v>
      </c>
      <c r="S37" s="42">
        <f t="shared" ref="S37:S65" si="31">$C37*D37</f>
        <v>0</v>
      </c>
      <c r="T37" s="42">
        <f t="shared" ref="T37:T65" si="32">$C37*E37</f>
        <v>0</v>
      </c>
      <c r="U37" s="42">
        <f t="shared" ref="U37:U65" si="33">$C37*F37</f>
        <v>0</v>
      </c>
      <c r="V37" s="42">
        <f t="shared" ref="V37:V65" si="34">$C37*G37</f>
        <v>0</v>
      </c>
      <c r="W37" s="42">
        <f t="shared" si="28"/>
        <v>0</v>
      </c>
      <c r="X37" s="42">
        <f t="shared" si="29"/>
        <v>0</v>
      </c>
      <c r="Y37" s="42">
        <f t="shared" ref="Y37:Y65" si="35">$C37*J37</f>
        <v>0</v>
      </c>
      <c r="Z37" s="42">
        <f t="shared" si="30"/>
        <v>0</v>
      </c>
      <c r="AA37" s="42">
        <f t="shared" ref="AA37:AA65" si="36">$C37*L37</f>
        <v>0</v>
      </c>
      <c r="AB37" s="42">
        <f t="shared" ref="AB37:AB65" si="37">$C37*M37</f>
        <v>0</v>
      </c>
      <c r="AC37" s="42">
        <f t="shared" ref="AC37:AD65" si="38">$C37*N37</f>
        <v>0</v>
      </c>
      <c r="AD37" s="42">
        <f t="shared" si="38"/>
        <v>0</v>
      </c>
      <c r="AE37" s="42">
        <f t="shared" ref="AE37:AE65" si="39">$C37*P37</f>
        <v>0</v>
      </c>
      <c r="AF37" s="42">
        <f t="shared" ref="AF37:AF65" si="40">$C37*Q37</f>
        <v>0</v>
      </c>
      <c r="AG37" s="42">
        <f t="shared" ref="AG37:AG65" si="41">C37-SUM(S37:AF37)</f>
        <v>0</v>
      </c>
    </row>
    <row r="38" spans="2:33">
      <c r="B38" t="str">
        <f>'6 - IS Input'!I51</f>
        <v>XXX</v>
      </c>
      <c r="C38" s="39">
        <f>'6 - IS Input'!O51</f>
        <v>0</v>
      </c>
      <c r="D38" s="90"/>
      <c r="E38" s="90"/>
      <c r="F38" s="90"/>
      <c r="G38" s="90"/>
      <c r="H38" s="90"/>
      <c r="I38" s="90"/>
      <c r="J38" s="90"/>
      <c r="K38" s="90"/>
      <c r="L38" s="90"/>
      <c r="M38" s="90"/>
      <c r="N38" s="90"/>
      <c r="O38" s="90"/>
      <c r="P38" s="90"/>
      <c r="Q38" s="90">
        <v>1</v>
      </c>
      <c r="S38" s="42">
        <f t="shared" si="31"/>
        <v>0</v>
      </c>
      <c r="T38" s="42">
        <f t="shared" si="32"/>
        <v>0</v>
      </c>
      <c r="U38" s="42">
        <f t="shared" si="33"/>
        <v>0</v>
      </c>
      <c r="V38" s="42">
        <f t="shared" si="34"/>
        <v>0</v>
      </c>
      <c r="W38" s="42">
        <f t="shared" si="28"/>
        <v>0</v>
      </c>
      <c r="X38" s="42">
        <f t="shared" si="29"/>
        <v>0</v>
      </c>
      <c r="Y38" s="42">
        <f t="shared" si="35"/>
        <v>0</v>
      </c>
      <c r="Z38" s="42">
        <f t="shared" si="30"/>
        <v>0</v>
      </c>
      <c r="AA38" s="42">
        <f t="shared" si="36"/>
        <v>0</v>
      </c>
      <c r="AB38" s="42">
        <f t="shared" si="37"/>
        <v>0</v>
      </c>
      <c r="AC38" s="42">
        <f t="shared" si="38"/>
        <v>0</v>
      </c>
      <c r="AD38" s="42">
        <f t="shared" si="38"/>
        <v>0</v>
      </c>
      <c r="AE38" s="42">
        <f t="shared" si="39"/>
        <v>0</v>
      </c>
      <c r="AF38" s="42">
        <f t="shared" si="40"/>
        <v>0</v>
      </c>
      <c r="AG38" s="42">
        <f t="shared" si="41"/>
        <v>0</v>
      </c>
    </row>
    <row r="39" spans="2:33">
      <c r="B39" t="str">
        <f>'6 - IS Input'!I52</f>
        <v>XXX</v>
      </c>
      <c r="C39" s="39">
        <f>'6 - IS Input'!O52</f>
        <v>0</v>
      </c>
      <c r="D39" s="90"/>
      <c r="E39" s="90"/>
      <c r="F39" s="90"/>
      <c r="G39" s="90"/>
      <c r="H39" s="90"/>
      <c r="I39" s="90"/>
      <c r="J39" s="90"/>
      <c r="K39" s="90"/>
      <c r="L39" s="90"/>
      <c r="M39" s="90"/>
      <c r="N39" s="90"/>
      <c r="O39" s="90"/>
      <c r="P39" s="90"/>
      <c r="Q39" s="90">
        <v>1</v>
      </c>
      <c r="S39" s="42">
        <f t="shared" si="31"/>
        <v>0</v>
      </c>
      <c r="T39" s="42">
        <f t="shared" si="32"/>
        <v>0</v>
      </c>
      <c r="U39" s="42">
        <f t="shared" si="33"/>
        <v>0</v>
      </c>
      <c r="V39" s="42">
        <f t="shared" si="34"/>
        <v>0</v>
      </c>
      <c r="W39" s="42">
        <f t="shared" si="28"/>
        <v>0</v>
      </c>
      <c r="X39" s="42">
        <f t="shared" si="29"/>
        <v>0</v>
      </c>
      <c r="Y39" s="42">
        <f t="shared" si="35"/>
        <v>0</v>
      </c>
      <c r="Z39" s="42">
        <f t="shared" si="30"/>
        <v>0</v>
      </c>
      <c r="AA39" s="42">
        <f t="shared" si="36"/>
        <v>0</v>
      </c>
      <c r="AB39" s="42">
        <f t="shared" si="37"/>
        <v>0</v>
      </c>
      <c r="AC39" s="42">
        <f t="shared" si="38"/>
        <v>0</v>
      </c>
      <c r="AD39" s="42">
        <f t="shared" si="38"/>
        <v>0</v>
      </c>
      <c r="AE39" s="42">
        <f t="shared" si="39"/>
        <v>0</v>
      </c>
      <c r="AF39" s="42">
        <f t="shared" si="40"/>
        <v>0</v>
      </c>
      <c r="AG39" s="42">
        <f t="shared" si="41"/>
        <v>0</v>
      </c>
    </row>
    <row r="40" spans="2:33">
      <c r="B40" t="str">
        <f>'6 - IS Input'!I53</f>
        <v>XXX</v>
      </c>
      <c r="C40" s="39">
        <f>'6 - IS Input'!O53</f>
        <v>0</v>
      </c>
      <c r="D40" s="90"/>
      <c r="E40" s="90"/>
      <c r="F40" s="90"/>
      <c r="G40" s="90"/>
      <c r="H40" s="90"/>
      <c r="I40" s="90"/>
      <c r="J40" s="90"/>
      <c r="K40" s="90"/>
      <c r="L40" s="90"/>
      <c r="M40" s="90"/>
      <c r="N40" s="90"/>
      <c r="O40" s="90"/>
      <c r="P40" s="90"/>
      <c r="Q40" s="90">
        <v>1</v>
      </c>
      <c r="S40" s="42">
        <f t="shared" si="31"/>
        <v>0</v>
      </c>
      <c r="T40" s="42">
        <f t="shared" si="32"/>
        <v>0</v>
      </c>
      <c r="U40" s="42">
        <f t="shared" si="33"/>
        <v>0</v>
      </c>
      <c r="V40" s="42">
        <f t="shared" si="34"/>
        <v>0</v>
      </c>
      <c r="W40" s="42">
        <f t="shared" si="28"/>
        <v>0</v>
      </c>
      <c r="X40" s="42">
        <f t="shared" si="29"/>
        <v>0</v>
      </c>
      <c r="Y40" s="42">
        <f t="shared" si="35"/>
        <v>0</v>
      </c>
      <c r="Z40" s="42">
        <f t="shared" si="30"/>
        <v>0</v>
      </c>
      <c r="AA40" s="42">
        <f t="shared" si="36"/>
        <v>0</v>
      </c>
      <c r="AB40" s="42">
        <f t="shared" si="37"/>
        <v>0</v>
      </c>
      <c r="AC40" s="42">
        <f t="shared" si="38"/>
        <v>0</v>
      </c>
      <c r="AD40" s="42">
        <f t="shared" si="38"/>
        <v>0</v>
      </c>
      <c r="AE40" s="42">
        <f t="shared" si="39"/>
        <v>0</v>
      </c>
      <c r="AF40" s="42">
        <f t="shared" si="40"/>
        <v>0</v>
      </c>
      <c r="AG40" s="42">
        <f t="shared" si="41"/>
        <v>0</v>
      </c>
    </row>
    <row r="41" spans="2:33">
      <c r="B41" t="str">
        <f>'6 - IS Input'!I54</f>
        <v>XXX</v>
      </c>
      <c r="C41" s="39">
        <f>'6 - IS Input'!O54</f>
        <v>0</v>
      </c>
      <c r="D41" s="90"/>
      <c r="E41" s="90"/>
      <c r="F41" s="90"/>
      <c r="G41" s="90"/>
      <c r="H41" s="90"/>
      <c r="I41" s="90"/>
      <c r="J41" s="90"/>
      <c r="K41" s="90"/>
      <c r="L41" s="90"/>
      <c r="M41" s="90"/>
      <c r="N41" s="90"/>
      <c r="O41" s="90"/>
      <c r="P41" s="90"/>
      <c r="Q41" s="90">
        <v>1</v>
      </c>
      <c r="S41" s="42">
        <f t="shared" si="31"/>
        <v>0</v>
      </c>
      <c r="T41" s="42">
        <f t="shared" si="32"/>
        <v>0</v>
      </c>
      <c r="U41" s="42">
        <f t="shared" si="33"/>
        <v>0</v>
      </c>
      <c r="V41" s="42">
        <f t="shared" si="34"/>
        <v>0</v>
      </c>
      <c r="W41" s="42">
        <f t="shared" si="28"/>
        <v>0</v>
      </c>
      <c r="X41" s="42">
        <f t="shared" si="29"/>
        <v>0</v>
      </c>
      <c r="Y41" s="42">
        <f t="shared" si="35"/>
        <v>0</v>
      </c>
      <c r="Z41" s="42">
        <f t="shared" si="30"/>
        <v>0</v>
      </c>
      <c r="AA41" s="42">
        <f t="shared" si="36"/>
        <v>0</v>
      </c>
      <c r="AB41" s="42">
        <f t="shared" si="37"/>
        <v>0</v>
      </c>
      <c r="AC41" s="42">
        <f t="shared" si="38"/>
        <v>0</v>
      </c>
      <c r="AD41" s="42">
        <f t="shared" si="38"/>
        <v>0</v>
      </c>
      <c r="AE41" s="42">
        <f t="shared" si="39"/>
        <v>0</v>
      </c>
      <c r="AF41" s="42">
        <f t="shared" si="40"/>
        <v>0</v>
      </c>
      <c r="AG41" s="42">
        <f t="shared" si="41"/>
        <v>0</v>
      </c>
    </row>
    <row r="42" spans="2:33">
      <c r="B42" t="str">
        <f>'6 - IS Input'!I55</f>
        <v>XXX</v>
      </c>
      <c r="C42" s="39">
        <f>'6 - IS Input'!O55</f>
        <v>0</v>
      </c>
      <c r="D42" s="90"/>
      <c r="E42" s="90"/>
      <c r="F42" s="90"/>
      <c r="G42" s="90"/>
      <c r="H42" s="90"/>
      <c r="I42" s="90"/>
      <c r="J42" s="90"/>
      <c r="K42" s="90"/>
      <c r="L42" s="90"/>
      <c r="M42" s="90"/>
      <c r="N42" s="90"/>
      <c r="O42" s="90"/>
      <c r="P42" s="90"/>
      <c r="Q42" s="90">
        <v>1</v>
      </c>
      <c r="S42" s="42">
        <f t="shared" si="31"/>
        <v>0</v>
      </c>
      <c r="T42" s="42">
        <f t="shared" si="32"/>
        <v>0</v>
      </c>
      <c r="U42" s="42">
        <f t="shared" si="33"/>
        <v>0</v>
      </c>
      <c r="V42" s="42">
        <f t="shared" si="34"/>
        <v>0</v>
      </c>
      <c r="W42" s="42">
        <f t="shared" si="28"/>
        <v>0</v>
      </c>
      <c r="X42" s="42">
        <f t="shared" si="29"/>
        <v>0</v>
      </c>
      <c r="Y42" s="42">
        <f t="shared" si="35"/>
        <v>0</v>
      </c>
      <c r="Z42" s="42">
        <f t="shared" si="30"/>
        <v>0</v>
      </c>
      <c r="AA42" s="42">
        <f t="shared" si="36"/>
        <v>0</v>
      </c>
      <c r="AB42" s="42">
        <f t="shared" si="37"/>
        <v>0</v>
      </c>
      <c r="AC42" s="42">
        <f t="shared" si="38"/>
        <v>0</v>
      </c>
      <c r="AD42" s="42">
        <f t="shared" si="38"/>
        <v>0</v>
      </c>
      <c r="AE42" s="42">
        <f t="shared" si="39"/>
        <v>0</v>
      </c>
      <c r="AF42" s="42">
        <f t="shared" si="40"/>
        <v>0</v>
      </c>
      <c r="AG42" s="42">
        <f t="shared" si="41"/>
        <v>0</v>
      </c>
    </row>
    <row r="43" spans="2:33">
      <c r="B43" t="str">
        <f>'6 - IS Input'!I56</f>
        <v>XXX</v>
      </c>
      <c r="C43" s="39">
        <f>'6 - IS Input'!O56</f>
        <v>0</v>
      </c>
      <c r="D43" s="90"/>
      <c r="E43" s="90"/>
      <c r="F43" s="90"/>
      <c r="G43" s="90"/>
      <c r="H43" s="90"/>
      <c r="I43" s="90"/>
      <c r="J43" s="90"/>
      <c r="K43" s="90"/>
      <c r="L43" s="90"/>
      <c r="M43" s="90"/>
      <c r="N43" s="90"/>
      <c r="O43" s="90"/>
      <c r="P43" s="90"/>
      <c r="Q43" s="90">
        <v>1</v>
      </c>
      <c r="S43" s="42">
        <f t="shared" si="31"/>
        <v>0</v>
      </c>
      <c r="T43" s="42">
        <f t="shared" si="32"/>
        <v>0</v>
      </c>
      <c r="U43" s="42">
        <f t="shared" si="33"/>
        <v>0</v>
      </c>
      <c r="V43" s="42">
        <f t="shared" si="34"/>
        <v>0</v>
      </c>
      <c r="W43" s="42">
        <f t="shared" si="28"/>
        <v>0</v>
      </c>
      <c r="X43" s="42">
        <f t="shared" si="29"/>
        <v>0</v>
      </c>
      <c r="Y43" s="42">
        <f t="shared" si="35"/>
        <v>0</v>
      </c>
      <c r="Z43" s="42">
        <f t="shared" si="30"/>
        <v>0</v>
      </c>
      <c r="AA43" s="42">
        <f t="shared" si="36"/>
        <v>0</v>
      </c>
      <c r="AB43" s="42">
        <f t="shared" si="37"/>
        <v>0</v>
      </c>
      <c r="AC43" s="42">
        <f t="shared" si="38"/>
        <v>0</v>
      </c>
      <c r="AD43" s="42">
        <f t="shared" si="38"/>
        <v>0</v>
      </c>
      <c r="AE43" s="42">
        <f t="shared" si="39"/>
        <v>0</v>
      </c>
      <c r="AF43" s="42">
        <f t="shared" si="40"/>
        <v>0</v>
      </c>
      <c r="AG43" s="42">
        <f t="shared" si="41"/>
        <v>0</v>
      </c>
    </row>
    <row r="44" spans="2:33">
      <c r="B44" t="str">
        <f>'6 - IS Input'!I58</f>
        <v>XXX</v>
      </c>
      <c r="C44" s="39">
        <f>'6 - IS Input'!O58</f>
        <v>0</v>
      </c>
      <c r="D44" s="90"/>
      <c r="E44" s="90"/>
      <c r="F44" s="90"/>
      <c r="G44" s="90"/>
      <c r="H44" s="90"/>
      <c r="I44" s="90"/>
      <c r="J44" s="90"/>
      <c r="K44" s="90"/>
      <c r="L44" s="90"/>
      <c r="M44" s="90"/>
      <c r="N44" s="90"/>
      <c r="O44" s="90"/>
      <c r="P44" s="90"/>
      <c r="Q44" s="90">
        <v>1</v>
      </c>
      <c r="S44" s="42">
        <f t="shared" si="31"/>
        <v>0</v>
      </c>
      <c r="T44" s="42">
        <f t="shared" si="32"/>
        <v>0</v>
      </c>
      <c r="U44" s="42">
        <f t="shared" si="33"/>
        <v>0</v>
      </c>
      <c r="V44" s="42">
        <f t="shared" si="34"/>
        <v>0</v>
      </c>
      <c r="W44" s="42">
        <f t="shared" si="28"/>
        <v>0</v>
      </c>
      <c r="X44" s="42">
        <f t="shared" si="29"/>
        <v>0</v>
      </c>
      <c r="Y44" s="42">
        <f t="shared" si="35"/>
        <v>0</v>
      </c>
      <c r="Z44" s="42">
        <f t="shared" si="30"/>
        <v>0</v>
      </c>
      <c r="AA44" s="42">
        <f t="shared" si="36"/>
        <v>0</v>
      </c>
      <c r="AB44" s="42">
        <f t="shared" si="37"/>
        <v>0</v>
      </c>
      <c r="AC44" s="42">
        <f t="shared" si="38"/>
        <v>0</v>
      </c>
      <c r="AD44" s="42">
        <f t="shared" si="38"/>
        <v>0</v>
      </c>
      <c r="AE44" s="42">
        <f t="shared" si="39"/>
        <v>0</v>
      </c>
      <c r="AF44" s="42">
        <f t="shared" si="40"/>
        <v>0</v>
      </c>
      <c r="AG44" s="42">
        <f t="shared" si="41"/>
        <v>0</v>
      </c>
    </row>
    <row r="45" spans="2:33">
      <c r="B45" t="str">
        <f>'6 - IS Input'!I59</f>
        <v>XXX</v>
      </c>
      <c r="C45" s="39">
        <f>'6 - IS Input'!O59</f>
        <v>0</v>
      </c>
      <c r="D45" s="90"/>
      <c r="E45" s="90"/>
      <c r="F45" s="90"/>
      <c r="G45" s="90"/>
      <c r="H45" s="90"/>
      <c r="I45" s="90"/>
      <c r="J45" s="90"/>
      <c r="K45" s="90"/>
      <c r="L45" s="90"/>
      <c r="M45" s="90"/>
      <c r="N45" s="90"/>
      <c r="O45" s="90"/>
      <c r="P45" s="90"/>
      <c r="Q45" s="90">
        <v>1</v>
      </c>
      <c r="S45" s="42">
        <f t="shared" si="31"/>
        <v>0</v>
      </c>
      <c r="T45" s="42">
        <f t="shared" si="32"/>
        <v>0</v>
      </c>
      <c r="U45" s="42">
        <f t="shared" si="33"/>
        <v>0</v>
      </c>
      <c r="V45" s="42">
        <f t="shared" si="34"/>
        <v>0</v>
      </c>
      <c r="W45" s="42">
        <f t="shared" si="28"/>
        <v>0</v>
      </c>
      <c r="X45" s="42">
        <f t="shared" si="29"/>
        <v>0</v>
      </c>
      <c r="Y45" s="42">
        <f t="shared" si="35"/>
        <v>0</v>
      </c>
      <c r="Z45" s="42">
        <f t="shared" si="30"/>
        <v>0</v>
      </c>
      <c r="AA45" s="42">
        <f t="shared" si="36"/>
        <v>0</v>
      </c>
      <c r="AB45" s="42">
        <f t="shared" si="37"/>
        <v>0</v>
      </c>
      <c r="AC45" s="42">
        <f t="shared" si="38"/>
        <v>0</v>
      </c>
      <c r="AD45" s="42">
        <f t="shared" si="38"/>
        <v>0</v>
      </c>
      <c r="AE45" s="42">
        <f t="shared" si="39"/>
        <v>0</v>
      </c>
      <c r="AF45" s="42">
        <f t="shared" si="40"/>
        <v>0</v>
      </c>
      <c r="AG45" s="42">
        <f t="shared" si="41"/>
        <v>0</v>
      </c>
    </row>
    <row r="46" spans="2:33">
      <c r="B46" t="str">
        <f>'6 - IS Input'!I60</f>
        <v>XXX</v>
      </c>
      <c r="C46" s="39">
        <f>'6 - IS Input'!O60</f>
        <v>0</v>
      </c>
      <c r="D46" s="90"/>
      <c r="E46" s="90"/>
      <c r="F46" s="90"/>
      <c r="G46" s="90"/>
      <c r="H46" s="90"/>
      <c r="I46" s="90"/>
      <c r="J46" s="90"/>
      <c r="K46" s="90"/>
      <c r="L46" s="90"/>
      <c r="M46" s="90"/>
      <c r="N46" s="90"/>
      <c r="O46" s="90"/>
      <c r="P46" s="90"/>
      <c r="Q46" s="90">
        <v>1</v>
      </c>
      <c r="S46" s="42">
        <f t="shared" si="31"/>
        <v>0</v>
      </c>
      <c r="T46" s="42">
        <f t="shared" si="32"/>
        <v>0</v>
      </c>
      <c r="U46" s="42">
        <f t="shared" si="33"/>
        <v>0</v>
      </c>
      <c r="V46" s="42">
        <f t="shared" si="34"/>
        <v>0</v>
      </c>
      <c r="W46" s="42">
        <f t="shared" si="28"/>
        <v>0</v>
      </c>
      <c r="X46" s="42">
        <f t="shared" si="29"/>
        <v>0</v>
      </c>
      <c r="Y46" s="42">
        <f t="shared" si="35"/>
        <v>0</v>
      </c>
      <c r="Z46" s="42">
        <f t="shared" si="30"/>
        <v>0</v>
      </c>
      <c r="AA46" s="42">
        <f t="shared" si="36"/>
        <v>0</v>
      </c>
      <c r="AB46" s="42">
        <f t="shared" si="37"/>
        <v>0</v>
      </c>
      <c r="AC46" s="42">
        <f t="shared" si="38"/>
        <v>0</v>
      </c>
      <c r="AD46" s="42">
        <f t="shared" si="38"/>
        <v>0</v>
      </c>
      <c r="AE46" s="42">
        <f t="shared" si="39"/>
        <v>0</v>
      </c>
      <c r="AF46" s="42">
        <f t="shared" si="40"/>
        <v>0</v>
      </c>
      <c r="AG46" s="42">
        <f t="shared" si="41"/>
        <v>0</v>
      </c>
    </row>
    <row r="47" spans="2:33">
      <c r="B47" t="str">
        <f>'6 - IS Input'!I61</f>
        <v>XXX</v>
      </c>
      <c r="C47" s="39">
        <f>'6 - IS Input'!O61</f>
        <v>0</v>
      </c>
      <c r="D47" s="90"/>
      <c r="E47" s="90"/>
      <c r="F47" s="90"/>
      <c r="G47" s="90"/>
      <c r="H47" s="90"/>
      <c r="I47" s="90"/>
      <c r="J47" s="90"/>
      <c r="K47" s="90"/>
      <c r="L47" s="90"/>
      <c r="M47" s="90"/>
      <c r="N47" s="90"/>
      <c r="O47" s="90"/>
      <c r="P47" s="90"/>
      <c r="Q47" s="90">
        <v>1</v>
      </c>
      <c r="S47" s="42">
        <f t="shared" si="31"/>
        <v>0</v>
      </c>
      <c r="T47" s="42">
        <f t="shared" si="32"/>
        <v>0</v>
      </c>
      <c r="U47" s="42">
        <f t="shared" si="33"/>
        <v>0</v>
      </c>
      <c r="V47" s="42">
        <f t="shared" si="34"/>
        <v>0</v>
      </c>
      <c r="W47" s="42">
        <f t="shared" si="28"/>
        <v>0</v>
      </c>
      <c r="X47" s="42">
        <f t="shared" si="29"/>
        <v>0</v>
      </c>
      <c r="Y47" s="42">
        <f t="shared" si="35"/>
        <v>0</v>
      </c>
      <c r="Z47" s="42">
        <f t="shared" si="30"/>
        <v>0</v>
      </c>
      <c r="AA47" s="42">
        <f t="shared" si="36"/>
        <v>0</v>
      </c>
      <c r="AB47" s="42">
        <f t="shared" si="37"/>
        <v>0</v>
      </c>
      <c r="AC47" s="42">
        <f t="shared" si="38"/>
        <v>0</v>
      </c>
      <c r="AD47" s="42">
        <f t="shared" si="38"/>
        <v>0</v>
      </c>
      <c r="AE47" s="42">
        <f t="shared" si="39"/>
        <v>0</v>
      </c>
      <c r="AF47" s="42">
        <f t="shared" si="40"/>
        <v>0</v>
      </c>
      <c r="AG47" s="42">
        <f t="shared" si="41"/>
        <v>0</v>
      </c>
    </row>
    <row r="48" spans="2:33">
      <c r="D48" s="90"/>
      <c r="E48" s="90"/>
      <c r="F48" s="90"/>
      <c r="G48" s="90"/>
      <c r="H48" s="90"/>
      <c r="I48" s="90"/>
      <c r="J48" s="90"/>
      <c r="K48" s="90"/>
      <c r="L48" s="90"/>
      <c r="M48" s="90"/>
      <c r="N48" s="90"/>
      <c r="O48" s="90"/>
      <c r="P48" s="90"/>
      <c r="Q48" s="90"/>
      <c r="S48" s="42">
        <f t="shared" si="31"/>
        <v>0</v>
      </c>
      <c r="T48" s="42">
        <f t="shared" si="32"/>
        <v>0</v>
      </c>
      <c r="U48" s="42">
        <f t="shared" si="33"/>
        <v>0</v>
      </c>
      <c r="V48" s="42">
        <f t="shared" si="34"/>
        <v>0</v>
      </c>
      <c r="W48" s="42">
        <f t="shared" si="28"/>
        <v>0</v>
      </c>
      <c r="X48" s="42">
        <f t="shared" si="29"/>
        <v>0</v>
      </c>
      <c r="Y48" s="42">
        <f t="shared" si="35"/>
        <v>0</v>
      </c>
      <c r="Z48" s="42">
        <f t="shared" si="30"/>
        <v>0</v>
      </c>
      <c r="AA48" s="42">
        <f t="shared" si="36"/>
        <v>0</v>
      </c>
      <c r="AB48" s="42">
        <f t="shared" si="37"/>
        <v>0</v>
      </c>
      <c r="AC48" s="42">
        <f t="shared" si="38"/>
        <v>0</v>
      </c>
      <c r="AD48" s="42">
        <f t="shared" si="38"/>
        <v>0</v>
      </c>
      <c r="AE48" s="42">
        <f t="shared" si="39"/>
        <v>0</v>
      </c>
      <c r="AF48" s="42">
        <f t="shared" si="40"/>
        <v>0</v>
      </c>
      <c r="AG48" s="42">
        <f t="shared" si="41"/>
        <v>0</v>
      </c>
    </row>
    <row r="49" spans="1:33">
      <c r="B49" t="s">
        <v>236</v>
      </c>
      <c r="C49" s="39">
        <f>'6 - IS Input'!O20</f>
        <v>0</v>
      </c>
      <c r="D49" s="90"/>
      <c r="E49" s="90"/>
      <c r="F49" s="90"/>
      <c r="G49" s="90"/>
      <c r="H49" s="90">
        <v>1</v>
      </c>
      <c r="I49" s="90"/>
      <c r="J49" s="90"/>
      <c r="K49" s="90"/>
      <c r="L49" s="90"/>
      <c r="M49" s="90"/>
      <c r="N49" s="90"/>
      <c r="O49" s="90"/>
      <c r="P49" s="90"/>
      <c r="Q49" s="90"/>
      <c r="S49" s="42">
        <f t="shared" ref="S49" si="42">$C49*D49</f>
        <v>0</v>
      </c>
      <c r="T49" s="42">
        <f t="shared" ref="T49" si="43">$C49*E49</f>
        <v>0</v>
      </c>
      <c r="U49" s="42">
        <f t="shared" ref="U49" si="44">$C49*F49</f>
        <v>0</v>
      </c>
      <c r="V49" s="42">
        <f t="shared" ref="V49" si="45">$C49*G49</f>
        <v>0</v>
      </c>
      <c r="W49" s="42">
        <f t="shared" ref="W49" si="46">$C49*H49</f>
        <v>0</v>
      </c>
      <c r="X49" s="42">
        <f t="shared" ref="X49" si="47">$C49*I49</f>
        <v>0</v>
      </c>
      <c r="Y49" s="42">
        <f t="shared" ref="Y49" si="48">$C49*J49</f>
        <v>0</v>
      </c>
      <c r="Z49" s="42">
        <f t="shared" ref="Z49" si="49">$C49*K49</f>
        <v>0</v>
      </c>
      <c r="AA49" s="42">
        <f t="shared" ref="AA49" si="50">$C49*L49</f>
        <v>0</v>
      </c>
      <c r="AB49" s="42">
        <f t="shared" ref="AB49" si="51">$C49*M49</f>
        <v>0</v>
      </c>
      <c r="AC49" s="42">
        <f t="shared" ref="AC49" si="52">$C49*N49</f>
        <v>0</v>
      </c>
      <c r="AD49" s="42">
        <f t="shared" ref="AD49" si="53">$C49*O49</f>
        <v>0</v>
      </c>
      <c r="AE49" s="42">
        <f t="shared" ref="AE49" si="54">$C49*P49</f>
        <v>0</v>
      </c>
      <c r="AF49" s="42">
        <f t="shared" ref="AF49" si="55">$C49*Q49</f>
        <v>0</v>
      </c>
      <c r="AG49" s="42">
        <f t="shared" ref="AG49" si="56">C49-SUM(S49:AF49)</f>
        <v>0</v>
      </c>
    </row>
    <row r="50" spans="1:33">
      <c r="B50" t="s">
        <v>236</v>
      </c>
      <c r="C50" s="39">
        <f>'6 - IS Input'!O11</f>
        <v>0</v>
      </c>
      <c r="D50" s="90"/>
      <c r="E50" s="90"/>
      <c r="F50" s="90"/>
      <c r="G50" s="90"/>
      <c r="H50" s="90"/>
      <c r="I50" s="90"/>
      <c r="J50" s="90"/>
      <c r="K50" s="90"/>
      <c r="L50" s="90"/>
      <c r="M50" s="90"/>
      <c r="N50" s="90"/>
      <c r="O50" s="90">
        <v>1</v>
      </c>
      <c r="P50" s="90"/>
      <c r="Q50" s="90"/>
      <c r="S50" s="42">
        <f t="shared" si="31"/>
        <v>0</v>
      </c>
      <c r="T50" s="42">
        <f t="shared" si="32"/>
        <v>0</v>
      </c>
      <c r="U50" s="42">
        <f t="shared" si="33"/>
        <v>0</v>
      </c>
      <c r="V50" s="42">
        <f t="shared" si="34"/>
        <v>0</v>
      </c>
      <c r="W50" s="42">
        <f t="shared" si="28"/>
        <v>0</v>
      </c>
      <c r="X50" s="42">
        <f t="shared" si="29"/>
        <v>0</v>
      </c>
      <c r="Y50" s="42">
        <f t="shared" si="35"/>
        <v>0</v>
      </c>
      <c r="Z50" s="42">
        <f t="shared" si="30"/>
        <v>0</v>
      </c>
      <c r="AA50" s="42">
        <f t="shared" si="36"/>
        <v>0</v>
      </c>
      <c r="AB50" s="42">
        <f t="shared" si="37"/>
        <v>0</v>
      </c>
      <c r="AC50" s="42">
        <f t="shared" si="38"/>
        <v>0</v>
      </c>
      <c r="AD50" s="42">
        <f t="shared" si="38"/>
        <v>0</v>
      </c>
      <c r="AE50" s="42">
        <f t="shared" si="39"/>
        <v>0</v>
      </c>
      <c r="AF50" s="42">
        <f t="shared" si="40"/>
        <v>0</v>
      </c>
      <c r="AG50" s="42">
        <f t="shared" si="41"/>
        <v>0</v>
      </c>
    </row>
    <row r="51" spans="1:33">
      <c r="A51" t="s">
        <v>235</v>
      </c>
      <c r="B51" t="str">
        <f>'6 - IS Input'!I26</f>
        <v>XXX</v>
      </c>
      <c r="C51" s="39">
        <f>'6 - IS Input'!O26</f>
        <v>0</v>
      </c>
      <c r="D51" s="90"/>
      <c r="E51" s="90"/>
      <c r="F51" s="90"/>
      <c r="G51" s="90"/>
      <c r="H51" s="90"/>
      <c r="I51" s="90"/>
      <c r="J51" s="90"/>
      <c r="K51" s="90"/>
      <c r="L51" s="90"/>
      <c r="M51" s="90"/>
      <c r="N51" s="90"/>
      <c r="O51" s="90"/>
      <c r="P51" s="90"/>
      <c r="Q51" s="90">
        <v>1</v>
      </c>
      <c r="S51" s="42">
        <f t="shared" si="31"/>
        <v>0</v>
      </c>
      <c r="T51" s="42">
        <f t="shared" si="32"/>
        <v>0</v>
      </c>
      <c r="U51" s="42">
        <f t="shared" si="33"/>
        <v>0</v>
      </c>
      <c r="V51" s="42">
        <f t="shared" si="34"/>
        <v>0</v>
      </c>
      <c r="W51" s="42">
        <f t="shared" si="28"/>
        <v>0</v>
      </c>
      <c r="X51" s="42">
        <f t="shared" si="29"/>
        <v>0</v>
      </c>
      <c r="Y51" s="42">
        <f t="shared" si="35"/>
        <v>0</v>
      </c>
      <c r="Z51" s="42">
        <f t="shared" si="30"/>
        <v>0</v>
      </c>
      <c r="AA51" s="42">
        <f t="shared" si="36"/>
        <v>0</v>
      </c>
      <c r="AB51" s="42">
        <f t="shared" si="37"/>
        <v>0</v>
      </c>
      <c r="AC51" s="42">
        <f t="shared" si="38"/>
        <v>0</v>
      </c>
      <c r="AD51" s="42">
        <f t="shared" si="38"/>
        <v>0</v>
      </c>
      <c r="AE51" s="42">
        <f t="shared" si="39"/>
        <v>0</v>
      </c>
      <c r="AF51" s="42">
        <f t="shared" si="40"/>
        <v>0</v>
      </c>
      <c r="AG51" s="42">
        <f t="shared" si="41"/>
        <v>0</v>
      </c>
    </row>
    <row r="52" spans="1:33">
      <c r="B52" t="str">
        <f>'6 - IS Input'!I27</f>
        <v>XXX</v>
      </c>
      <c r="C52" s="39">
        <f>'6 - IS Input'!O27</f>
        <v>0</v>
      </c>
      <c r="D52" s="90"/>
      <c r="E52" s="90"/>
      <c r="F52" s="90"/>
      <c r="G52" s="90"/>
      <c r="H52" s="90"/>
      <c r="I52" s="90"/>
      <c r="J52" s="90"/>
      <c r="K52" s="90"/>
      <c r="L52" s="90"/>
      <c r="M52" s="90"/>
      <c r="N52" s="90"/>
      <c r="O52" s="90"/>
      <c r="P52" s="90"/>
      <c r="Q52" s="90">
        <v>1</v>
      </c>
      <c r="S52" s="42">
        <f t="shared" si="31"/>
        <v>0</v>
      </c>
      <c r="T52" s="42">
        <f t="shared" si="32"/>
        <v>0</v>
      </c>
      <c r="U52" s="42">
        <f t="shared" si="33"/>
        <v>0</v>
      </c>
      <c r="V52" s="42">
        <f t="shared" si="34"/>
        <v>0</v>
      </c>
      <c r="W52" s="42">
        <f t="shared" si="28"/>
        <v>0</v>
      </c>
      <c r="X52" s="42">
        <f t="shared" si="29"/>
        <v>0</v>
      </c>
      <c r="Y52" s="42">
        <f t="shared" si="35"/>
        <v>0</v>
      </c>
      <c r="Z52" s="42">
        <f t="shared" si="30"/>
        <v>0</v>
      </c>
      <c r="AA52" s="42">
        <f t="shared" si="36"/>
        <v>0</v>
      </c>
      <c r="AB52" s="42">
        <f t="shared" si="37"/>
        <v>0</v>
      </c>
      <c r="AC52" s="42">
        <f t="shared" si="38"/>
        <v>0</v>
      </c>
      <c r="AD52" s="42">
        <f t="shared" si="38"/>
        <v>0</v>
      </c>
      <c r="AE52" s="42">
        <f t="shared" si="39"/>
        <v>0</v>
      </c>
      <c r="AF52" s="42">
        <f t="shared" si="40"/>
        <v>0</v>
      </c>
      <c r="AG52" s="42">
        <f t="shared" si="41"/>
        <v>0</v>
      </c>
    </row>
    <row r="53" spans="1:33">
      <c r="B53" t="str">
        <f>'6 - IS Input'!I28</f>
        <v>XXX</v>
      </c>
      <c r="C53" s="39">
        <f>'6 - IS Input'!O28</f>
        <v>0</v>
      </c>
      <c r="D53" s="90"/>
      <c r="E53" s="90"/>
      <c r="F53" s="90"/>
      <c r="G53" s="90"/>
      <c r="H53" s="90"/>
      <c r="I53" s="90"/>
      <c r="J53" s="90"/>
      <c r="K53" s="90"/>
      <c r="L53" s="90"/>
      <c r="M53" s="90"/>
      <c r="N53" s="90"/>
      <c r="O53" s="90"/>
      <c r="P53" s="90"/>
      <c r="Q53" s="90"/>
      <c r="S53" s="42">
        <f t="shared" si="31"/>
        <v>0</v>
      </c>
      <c r="T53" s="42">
        <f t="shared" si="32"/>
        <v>0</v>
      </c>
      <c r="U53" s="42">
        <f t="shared" si="33"/>
        <v>0</v>
      </c>
      <c r="V53" s="42">
        <f t="shared" si="34"/>
        <v>0</v>
      </c>
      <c r="W53" s="42">
        <f t="shared" si="28"/>
        <v>0</v>
      </c>
      <c r="X53" s="42">
        <f t="shared" si="29"/>
        <v>0</v>
      </c>
      <c r="Y53" s="42">
        <f t="shared" si="35"/>
        <v>0</v>
      </c>
      <c r="Z53" s="42">
        <f t="shared" si="30"/>
        <v>0</v>
      </c>
      <c r="AA53" s="42">
        <f t="shared" si="36"/>
        <v>0</v>
      </c>
      <c r="AB53" s="42">
        <f t="shared" si="37"/>
        <v>0</v>
      </c>
      <c r="AC53" s="42">
        <f t="shared" si="38"/>
        <v>0</v>
      </c>
      <c r="AD53" s="42">
        <f t="shared" si="38"/>
        <v>0</v>
      </c>
      <c r="AE53" s="42">
        <f t="shared" si="39"/>
        <v>0</v>
      </c>
      <c r="AF53" s="42">
        <f t="shared" si="40"/>
        <v>0</v>
      </c>
      <c r="AG53" s="42">
        <f t="shared" si="41"/>
        <v>0</v>
      </c>
    </row>
    <row r="54" spans="1:33">
      <c r="B54" t="str">
        <f>'6 - IS Input'!I38</f>
        <v>XXX</v>
      </c>
      <c r="C54" s="39">
        <f>'6 - IS Input'!O38</f>
        <v>0</v>
      </c>
      <c r="D54" s="90"/>
      <c r="E54" s="90"/>
      <c r="F54" s="90"/>
      <c r="G54" s="90"/>
      <c r="H54" s="90"/>
      <c r="I54" s="90"/>
      <c r="J54" s="90"/>
      <c r="K54" s="90"/>
      <c r="L54" s="90"/>
      <c r="M54" s="90"/>
      <c r="N54" s="90"/>
      <c r="O54" s="90"/>
      <c r="P54" s="90"/>
      <c r="Q54" s="90">
        <v>1</v>
      </c>
      <c r="S54" s="42">
        <f t="shared" si="31"/>
        <v>0</v>
      </c>
      <c r="T54" s="42">
        <f t="shared" si="32"/>
        <v>0</v>
      </c>
      <c r="U54" s="42">
        <f t="shared" si="33"/>
        <v>0</v>
      </c>
      <c r="V54" s="42">
        <f t="shared" si="34"/>
        <v>0</v>
      </c>
      <c r="W54" s="42">
        <f t="shared" si="28"/>
        <v>0</v>
      </c>
      <c r="X54" s="42">
        <f t="shared" si="29"/>
        <v>0</v>
      </c>
      <c r="Y54" s="42">
        <f t="shared" si="35"/>
        <v>0</v>
      </c>
      <c r="Z54" s="42">
        <f t="shared" si="30"/>
        <v>0</v>
      </c>
      <c r="AA54" s="42">
        <f t="shared" si="36"/>
        <v>0</v>
      </c>
      <c r="AB54" s="42">
        <f t="shared" si="37"/>
        <v>0</v>
      </c>
      <c r="AC54" s="42">
        <f t="shared" si="38"/>
        <v>0</v>
      </c>
      <c r="AD54" s="42">
        <f t="shared" si="38"/>
        <v>0</v>
      </c>
      <c r="AE54" s="42">
        <f t="shared" si="39"/>
        <v>0</v>
      </c>
      <c r="AF54" s="42">
        <f t="shared" si="40"/>
        <v>0</v>
      </c>
      <c r="AG54" s="42">
        <f t="shared" si="41"/>
        <v>0</v>
      </c>
    </row>
    <row r="55" spans="1:33">
      <c r="B55" t="str">
        <f>'6 - IS Input'!I42</f>
        <v>XXX</v>
      </c>
      <c r="C55" s="39">
        <f>'6 - IS Input'!O42</f>
        <v>0</v>
      </c>
      <c r="D55" s="90"/>
      <c r="E55" s="90"/>
      <c r="F55" s="90"/>
      <c r="G55" s="90"/>
      <c r="H55" s="90"/>
      <c r="I55" s="90"/>
      <c r="J55" s="90"/>
      <c r="K55" s="90"/>
      <c r="L55" s="90"/>
      <c r="M55" s="90"/>
      <c r="N55" s="90"/>
      <c r="O55" s="90"/>
      <c r="P55" s="90"/>
      <c r="Q55" s="90">
        <v>1</v>
      </c>
      <c r="S55" s="42">
        <f t="shared" si="31"/>
        <v>0</v>
      </c>
      <c r="T55" s="42">
        <f t="shared" si="32"/>
        <v>0</v>
      </c>
      <c r="U55" s="42">
        <f t="shared" si="33"/>
        <v>0</v>
      </c>
      <c r="V55" s="42">
        <f t="shared" si="34"/>
        <v>0</v>
      </c>
      <c r="W55" s="42">
        <f t="shared" si="28"/>
        <v>0</v>
      </c>
      <c r="X55" s="42">
        <f t="shared" si="29"/>
        <v>0</v>
      </c>
      <c r="Y55" s="42">
        <f t="shared" si="35"/>
        <v>0</v>
      </c>
      <c r="Z55" s="42">
        <f t="shared" si="30"/>
        <v>0</v>
      </c>
      <c r="AA55" s="42">
        <f t="shared" si="36"/>
        <v>0</v>
      </c>
      <c r="AB55" s="42">
        <f t="shared" si="37"/>
        <v>0</v>
      </c>
      <c r="AC55" s="42">
        <f t="shared" si="38"/>
        <v>0</v>
      </c>
      <c r="AD55" s="42">
        <f t="shared" si="38"/>
        <v>0</v>
      </c>
      <c r="AE55" s="42">
        <f t="shared" si="39"/>
        <v>0</v>
      </c>
      <c r="AF55" s="42">
        <f t="shared" si="40"/>
        <v>0</v>
      </c>
      <c r="AG55" s="42">
        <f t="shared" si="41"/>
        <v>0</v>
      </c>
    </row>
    <row r="56" spans="1:33">
      <c r="B56" t="str">
        <f>'6 - IS Input'!I44</f>
        <v>XXX</v>
      </c>
      <c r="C56" s="39">
        <f>'6 - IS Input'!O44</f>
        <v>0</v>
      </c>
      <c r="D56" s="90"/>
      <c r="E56" s="90"/>
      <c r="F56" s="90"/>
      <c r="G56" s="90"/>
      <c r="H56" s="90"/>
      <c r="I56" s="90"/>
      <c r="J56" s="90"/>
      <c r="K56" s="90"/>
      <c r="L56" s="90"/>
      <c r="M56" s="90"/>
      <c r="N56" s="90"/>
      <c r="O56" s="90"/>
      <c r="P56" s="90"/>
      <c r="Q56" s="90">
        <v>1</v>
      </c>
      <c r="S56" s="42">
        <f t="shared" si="31"/>
        <v>0</v>
      </c>
      <c r="T56" s="42">
        <f t="shared" si="32"/>
        <v>0</v>
      </c>
      <c r="U56" s="42">
        <f t="shared" si="33"/>
        <v>0</v>
      </c>
      <c r="V56" s="42">
        <f t="shared" si="34"/>
        <v>0</v>
      </c>
      <c r="W56" s="42">
        <f t="shared" si="28"/>
        <v>0</v>
      </c>
      <c r="X56" s="42">
        <f t="shared" si="29"/>
        <v>0</v>
      </c>
      <c r="Y56" s="42">
        <f t="shared" si="35"/>
        <v>0</v>
      </c>
      <c r="Z56" s="42">
        <f t="shared" si="30"/>
        <v>0</v>
      </c>
      <c r="AA56" s="42">
        <f t="shared" si="36"/>
        <v>0</v>
      </c>
      <c r="AB56" s="42">
        <f t="shared" si="37"/>
        <v>0</v>
      </c>
      <c r="AC56" s="42">
        <f t="shared" si="38"/>
        <v>0</v>
      </c>
      <c r="AD56" s="42">
        <f t="shared" si="38"/>
        <v>0</v>
      </c>
      <c r="AE56" s="42">
        <f t="shared" si="39"/>
        <v>0</v>
      </c>
      <c r="AF56" s="42">
        <f t="shared" si="40"/>
        <v>0</v>
      </c>
      <c r="AG56" s="42">
        <f t="shared" si="41"/>
        <v>0</v>
      </c>
    </row>
    <row r="57" spans="1:33">
      <c r="B57" t="str">
        <f>'6 - IS Input'!I47</f>
        <v>XXX</v>
      </c>
      <c r="C57" s="39">
        <f>'6 - IS Input'!O47</f>
        <v>0</v>
      </c>
      <c r="D57" s="90"/>
      <c r="E57" s="90"/>
      <c r="F57" s="90"/>
      <c r="G57" s="90"/>
      <c r="H57" s="90"/>
      <c r="I57" s="90"/>
      <c r="J57" s="90"/>
      <c r="K57" s="90"/>
      <c r="L57" s="90"/>
      <c r="M57" s="90"/>
      <c r="N57" s="90"/>
      <c r="O57" s="90"/>
      <c r="P57" s="90"/>
      <c r="Q57" s="90">
        <v>1</v>
      </c>
      <c r="S57" s="42">
        <f t="shared" si="31"/>
        <v>0</v>
      </c>
      <c r="T57" s="42">
        <f t="shared" si="32"/>
        <v>0</v>
      </c>
      <c r="U57" s="42">
        <f t="shared" si="33"/>
        <v>0</v>
      </c>
      <c r="V57" s="42">
        <f t="shared" si="34"/>
        <v>0</v>
      </c>
      <c r="W57" s="42">
        <f t="shared" si="28"/>
        <v>0</v>
      </c>
      <c r="X57" s="42">
        <f t="shared" si="29"/>
        <v>0</v>
      </c>
      <c r="Y57" s="42">
        <f t="shared" si="35"/>
        <v>0</v>
      </c>
      <c r="Z57" s="42">
        <f t="shared" si="30"/>
        <v>0</v>
      </c>
      <c r="AA57" s="42">
        <f t="shared" si="36"/>
        <v>0</v>
      </c>
      <c r="AB57" s="42">
        <f t="shared" si="37"/>
        <v>0</v>
      </c>
      <c r="AC57" s="42">
        <f t="shared" si="38"/>
        <v>0</v>
      </c>
      <c r="AD57" s="42">
        <f t="shared" si="38"/>
        <v>0</v>
      </c>
      <c r="AE57" s="42">
        <f t="shared" si="39"/>
        <v>0</v>
      </c>
      <c r="AF57" s="42">
        <f t="shared" si="40"/>
        <v>0</v>
      </c>
      <c r="AG57" s="42">
        <f t="shared" si="41"/>
        <v>0</v>
      </c>
    </row>
    <row r="58" spans="1:33">
      <c r="B58" t="s">
        <v>236</v>
      </c>
      <c r="C58" s="39">
        <f>'6 - IS Input'!O23</f>
        <v>0</v>
      </c>
      <c r="D58" s="90">
        <v>0.1</v>
      </c>
      <c r="E58" s="90"/>
      <c r="F58" s="90"/>
      <c r="G58" s="90"/>
      <c r="H58" s="90">
        <v>0.9</v>
      </c>
      <c r="I58" s="90"/>
      <c r="J58" s="90"/>
      <c r="K58" s="90"/>
      <c r="L58" s="90"/>
      <c r="M58" s="90"/>
      <c r="N58" s="90"/>
      <c r="O58" s="90"/>
      <c r="P58" s="90"/>
      <c r="Q58" s="90"/>
      <c r="S58" s="42">
        <f t="shared" si="31"/>
        <v>0</v>
      </c>
      <c r="T58" s="42">
        <f t="shared" si="32"/>
        <v>0</v>
      </c>
      <c r="U58" s="42">
        <f t="shared" si="33"/>
        <v>0</v>
      </c>
      <c r="V58" s="42">
        <f t="shared" si="34"/>
        <v>0</v>
      </c>
      <c r="W58" s="42">
        <f t="shared" si="28"/>
        <v>0</v>
      </c>
      <c r="X58" s="42">
        <f t="shared" si="29"/>
        <v>0</v>
      </c>
      <c r="Y58" s="42">
        <f t="shared" si="35"/>
        <v>0</v>
      </c>
      <c r="Z58" s="42">
        <f t="shared" si="30"/>
        <v>0</v>
      </c>
      <c r="AA58" s="42">
        <f t="shared" si="36"/>
        <v>0</v>
      </c>
      <c r="AB58" s="42">
        <f t="shared" si="37"/>
        <v>0</v>
      </c>
      <c r="AC58" s="42">
        <f t="shared" si="38"/>
        <v>0</v>
      </c>
      <c r="AD58" s="42">
        <f t="shared" si="38"/>
        <v>0</v>
      </c>
      <c r="AE58" s="42">
        <f t="shared" si="39"/>
        <v>0</v>
      </c>
      <c r="AF58" s="42">
        <f t="shared" si="40"/>
        <v>0</v>
      </c>
      <c r="AG58" s="42">
        <f t="shared" si="41"/>
        <v>0</v>
      </c>
    </row>
    <row r="59" spans="1:33">
      <c r="B59" t="s">
        <v>236</v>
      </c>
      <c r="C59" s="39">
        <f>'6 - IS Input'!O19</f>
        <v>0</v>
      </c>
      <c r="D59" s="90">
        <v>1</v>
      </c>
      <c r="E59" s="90"/>
      <c r="F59" s="90"/>
      <c r="G59" s="90"/>
      <c r="H59" s="90"/>
      <c r="I59" s="90"/>
      <c r="J59" s="90"/>
      <c r="K59" s="90"/>
      <c r="L59" s="90"/>
      <c r="M59" s="90"/>
      <c r="N59" s="90"/>
      <c r="O59" s="90"/>
      <c r="P59" s="90"/>
      <c r="Q59" s="90"/>
      <c r="S59" s="42">
        <f t="shared" ref="S59" si="57">$C59*D59</f>
        <v>0</v>
      </c>
      <c r="T59" s="42">
        <f t="shared" ref="T59" si="58">$C59*E59</f>
        <v>0</v>
      </c>
      <c r="U59" s="42">
        <f t="shared" ref="U59" si="59">$C59*F59</f>
        <v>0</v>
      </c>
      <c r="V59" s="42">
        <f t="shared" ref="V59" si="60">$C59*G59</f>
        <v>0</v>
      </c>
      <c r="W59" s="42">
        <f t="shared" ref="W59" si="61">$C59*H59</f>
        <v>0</v>
      </c>
      <c r="X59" s="42">
        <f t="shared" ref="X59" si="62">$C59*I59</f>
        <v>0</v>
      </c>
      <c r="Y59" s="42">
        <f t="shared" ref="Y59" si="63">$C59*J59</f>
        <v>0</v>
      </c>
      <c r="Z59" s="42">
        <f t="shared" ref="Z59" si="64">$C59*K59</f>
        <v>0</v>
      </c>
      <c r="AA59" s="42">
        <f t="shared" ref="AA59" si="65">$C59*L59</f>
        <v>0</v>
      </c>
      <c r="AB59" s="42">
        <f t="shared" ref="AB59" si="66">$C59*M59</f>
        <v>0</v>
      </c>
      <c r="AC59" s="42">
        <f t="shared" ref="AC59" si="67">$C59*N59</f>
        <v>0</v>
      </c>
      <c r="AD59" s="42">
        <f t="shared" ref="AD59" si="68">$C59*O59</f>
        <v>0</v>
      </c>
      <c r="AE59" s="42">
        <f t="shared" ref="AE59" si="69">$C59*P59</f>
        <v>0</v>
      </c>
      <c r="AF59" s="42">
        <f t="shared" ref="AF59" si="70">$C59*Q59</f>
        <v>0</v>
      </c>
      <c r="AG59" s="42">
        <f t="shared" ref="AG59" si="71">C59-SUM(S59:AF59)</f>
        <v>0</v>
      </c>
    </row>
    <row r="60" spans="1:33">
      <c r="B60" t="s">
        <v>236</v>
      </c>
      <c r="C60" s="39">
        <f>'6 - IS Input'!O21</f>
        <v>0</v>
      </c>
      <c r="D60" s="90"/>
      <c r="E60" s="90"/>
      <c r="F60" s="90"/>
      <c r="G60" s="90"/>
      <c r="H60" s="90"/>
      <c r="I60" s="90"/>
      <c r="J60" s="90"/>
      <c r="K60" s="90"/>
      <c r="L60" s="90"/>
      <c r="M60" s="90"/>
      <c r="N60" s="90">
        <v>1</v>
      </c>
      <c r="O60" s="90"/>
      <c r="P60" s="90"/>
      <c r="Q60" s="90"/>
      <c r="S60" s="42">
        <f t="shared" ref="S60" si="72">$C60*D60</f>
        <v>0</v>
      </c>
      <c r="T60" s="42">
        <f t="shared" ref="T60" si="73">$C60*E60</f>
        <v>0</v>
      </c>
      <c r="U60" s="42">
        <f t="shared" ref="U60" si="74">$C60*F60</f>
        <v>0</v>
      </c>
      <c r="V60" s="42">
        <f t="shared" ref="V60" si="75">$C60*G60</f>
        <v>0</v>
      </c>
      <c r="W60" s="42">
        <f t="shared" ref="W60" si="76">$C60*H60</f>
        <v>0</v>
      </c>
      <c r="X60" s="42">
        <f t="shared" ref="X60" si="77">$C60*I60</f>
        <v>0</v>
      </c>
      <c r="Y60" s="42">
        <f t="shared" ref="Y60" si="78">$C60*J60</f>
        <v>0</v>
      </c>
      <c r="Z60" s="42">
        <f t="shared" ref="Z60" si="79">$C60*K60</f>
        <v>0</v>
      </c>
      <c r="AA60" s="42">
        <f t="shared" ref="AA60" si="80">$C60*L60</f>
        <v>0</v>
      </c>
      <c r="AB60" s="42">
        <f t="shared" ref="AB60" si="81">$C60*M60</f>
        <v>0</v>
      </c>
      <c r="AC60" s="42">
        <f t="shared" ref="AC60" si="82">$C60*N60</f>
        <v>0</v>
      </c>
      <c r="AD60" s="42">
        <f t="shared" ref="AD60" si="83">$C60*O60</f>
        <v>0</v>
      </c>
      <c r="AE60" s="42">
        <f t="shared" ref="AE60" si="84">$C60*P60</f>
        <v>0</v>
      </c>
      <c r="AF60" s="42">
        <f t="shared" ref="AF60" si="85">$C60*Q60</f>
        <v>0</v>
      </c>
      <c r="AG60" s="42">
        <f t="shared" ref="AG60" si="86">C60-SUM(S60:AF60)</f>
        <v>0</v>
      </c>
    </row>
    <row r="61" spans="1:33">
      <c r="B61" t="str">
        <f>'6 - IS Input'!I35</f>
        <v>XXX</v>
      </c>
      <c r="C61" s="39">
        <f>'6 - IS Input'!O35</f>
        <v>0</v>
      </c>
      <c r="D61" s="90"/>
      <c r="E61" s="90"/>
      <c r="F61" s="90"/>
      <c r="G61" s="90"/>
      <c r="H61" s="90"/>
      <c r="I61" s="90"/>
      <c r="J61" s="90"/>
      <c r="K61" s="90"/>
      <c r="L61" s="90"/>
      <c r="M61" s="90"/>
      <c r="N61" s="90"/>
      <c r="O61" s="90"/>
      <c r="P61" s="90">
        <v>1</v>
      </c>
      <c r="Q61" s="90"/>
      <c r="S61" s="42">
        <f t="shared" si="31"/>
        <v>0</v>
      </c>
      <c r="T61" s="42">
        <f t="shared" si="32"/>
        <v>0</v>
      </c>
      <c r="U61" s="42">
        <f t="shared" si="33"/>
        <v>0</v>
      </c>
      <c r="V61" s="42">
        <f t="shared" si="34"/>
        <v>0</v>
      </c>
      <c r="W61" s="42">
        <f t="shared" si="28"/>
        <v>0</v>
      </c>
      <c r="X61" s="42">
        <f t="shared" si="29"/>
        <v>0</v>
      </c>
      <c r="Y61" s="42">
        <f t="shared" si="35"/>
        <v>0</v>
      </c>
      <c r="Z61" s="42">
        <f t="shared" si="30"/>
        <v>0</v>
      </c>
      <c r="AA61" s="42">
        <f t="shared" si="36"/>
        <v>0</v>
      </c>
      <c r="AB61" s="42">
        <f t="shared" si="37"/>
        <v>0</v>
      </c>
      <c r="AC61" s="42">
        <f t="shared" si="38"/>
        <v>0</v>
      </c>
      <c r="AD61" s="42">
        <f t="shared" si="38"/>
        <v>0</v>
      </c>
      <c r="AE61" s="42">
        <f t="shared" si="39"/>
        <v>0</v>
      </c>
      <c r="AF61" s="42">
        <f t="shared" si="40"/>
        <v>0</v>
      </c>
      <c r="AG61" s="42">
        <f t="shared" si="41"/>
        <v>0</v>
      </c>
    </row>
    <row r="62" spans="1:33">
      <c r="B62" t="str">
        <f>'6 - IS Input'!I63</f>
        <v>XXX</v>
      </c>
      <c r="C62" s="39">
        <f>'6 - IS Input'!O63</f>
        <v>0</v>
      </c>
      <c r="D62" s="90"/>
      <c r="E62" s="90"/>
      <c r="F62" s="90"/>
      <c r="G62" s="90"/>
      <c r="H62" s="90"/>
      <c r="I62" s="90"/>
      <c r="J62" s="90"/>
      <c r="K62" s="90"/>
      <c r="L62" s="90"/>
      <c r="M62" s="90"/>
      <c r="N62" s="90"/>
      <c r="O62" s="90"/>
      <c r="P62" s="90">
        <v>1</v>
      </c>
      <c r="Q62" s="90"/>
      <c r="S62" s="42">
        <f t="shared" si="31"/>
        <v>0</v>
      </c>
      <c r="T62" s="42">
        <f t="shared" si="32"/>
        <v>0</v>
      </c>
      <c r="U62" s="42">
        <f t="shared" si="33"/>
        <v>0</v>
      </c>
      <c r="V62" s="42">
        <f t="shared" si="34"/>
        <v>0</v>
      </c>
      <c r="W62" s="42">
        <f t="shared" si="28"/>
        <v>0</v>
      </c>
      <c r="X62" s="42">
        <f t="shared" si="29"/>
        <v>0</v>
      </c>
      <c r="Y62" s="42">
        <f t="shared" si="35"/>
        <v>0</v>
      </c>
      <c r="Z62" s="42">
        <f t="shared" si="30"/>
        <v>0</v>
      </c>
      <c r="AA62" s="42">
        <f t="shared" si="36"/>
        <v>0</v>
      </c>
      <c r="AB62" s="42">
        <f t="shared" si="37"/>
        <v>0</v>
      </c>
      <c r="AC62" s="42">
        <f t="shared" si="38"/>
        <v>0</v>
      </c>
      <c r="AD62" s="42">
        <f t="shared" si="38"/>
        <v>0</v>
      </c>
      <c r="AE62" s="42">
        <f t="shared" si="39"/>
        <v>0</v>
      </c>
      <c r="AF62" s="42">
        <f t="shared" si="40"/>
        <v>0</v>
      </c>
      <c r="AG62" s="42">
        <f t="shared" si="41"/>
        <v>0</v>
      </c>
    </row>
    <row r="63" spans="1:33">
      <c r="D63" s="90"/>
      <c r="E63" s="90"/>
      <c r="F63" s="90"/>
      <c r="G63" s="90"/>
      <c r="H63" s="90"/>
      <c r="I63" s="90"/>
      <c r="J63" s="90"/>
      <c r="K63" s="90"/>
      <c r="L63" s="90"/>
      <c r="M63" s="90"/>
      <c r="N63" s="90"/>
      <c r="O63" s="90"/>
      <c r="P63" s="90"/>
      <c r="Q63" s="90"/>
      <c r="S63" s="42">
        <f t="shared" si="31"/>
        <v>0</v>
      </c>
      <c r="T63" s="42">
        <f t="shared" si="32"/>
        <v>0</v>
      </c>
      <c r="U63" s="42">
        <f t="shared" si="33"/>
        <v>0</v>
      </c>
      <c r="V63" s="42">
        <f t="shared" si="34"/>
        <v>0</v>
      </c>
      <c r="W63" s="42">
        <f t="shared" si="28"/>
        <v>0</v>
      </c>
      <c r="X63" s="42">
        <f t="shared" si="29"/>
        <v>0</v>
      </c>
      <c r="Y63" s="42">
        <f t="shared" si="35"/>
        <v>0</v>
      </c>
      <c r="Z63" s="42">
        <f t="shared" si="30"/>
        <v>0</v>
      </c>
      <c r="AA63" s="42">
        <f t="shared" si="36"/>
        <v>0</v>
      </c>
      <c r="AB63" s="42">
        <f t="shared" si="37"/>
        <v>0</v>
      </c>
      <c r="AC63" s="42">
        <f t="shared" si="38"/>
        <v>0</v>
      </c>
      <c r="AD63" s="42">
        <f t="shared" si="38"/>
        <v>0</v>
      </c>
      <c r="AE63" s="42">
        <f t="shared" si="39"/>
        <v>0</v>
      </c>
      <c r="AF63" s="42">
        <f t="shared" si="40"/>
        <v>0</v>
      </c>
      <c r="AG63" s="42">
        <f t="shared" si="41"/>
        <v>0</v>
      </c>
    </row>
    <row r="64" spans="1:33">
      <c r="B64" t="str">
        <f>'6 - IS Input'!I64</f>
        <v>XXX</v>
      </c>
      <c r="C64" s="39">
        <f>'6 - IS Input'!O64</f>
        <v>0</v>
      </c>
      <c r="D64" s="90"/>
      <c r="E64" s="90"/>
      <c r="F64" s="90"/>
      <c r="G64" s="90"/>
      <c r="H64" s="90"/>
      <c r="I64" s="90"/>
      <c r="J64" s="90"/>
      <c r="K64" s="90"/>
      <c r="L64" s="90"/>
      <c r="M64" s="90"/>
      <c r="N64" s="90"/>
      <c r="O64" s="90"/>
      <c r="P64" s="90"/>
      <c r="Q64" s="90">
        <v>1</v>
      </c>
      <c r="S64" s="42">
        <f t="shared" si="31"/>
        <v>0</v>
      </c>
      <c r="T64" s="42">
        <f t="shared" si="32"/>
        <v>0</v>
      </c>
      <c r="U64" s="42">
        <f t="shared" si="33"/>
        <v>0</v>
      </c>
      <c r="V64" s="42">
        <f t="shared" si="34"/>
        <v>0</v>
      </c>
      <c r="W64" s="42">
        <f t="shared" si="28"/>
        <v>0</v>
      </c>
      <c r="X64" s="42">
        <f t="shared" si="29"/>
        <v>0</v>
      </c>
      <c r="Y64" s="42">
        <f t="shared" si="35"/>
        <v>0</v>
      </c>
      <c r="Z64" s="42">
        <f t="shared" si="30"/>
        <v>0</v>
      </c>
      <c r="AA64" s="42">
        <f t="shared" si="36"/>
        <v>0</v>
      </c>
      <c r="AB64" s="42">
        <f t="shared" si="37"/>
        <v>0</v>
      </c>
      <c r="AC64" s="42">
        <f t="shared" si="38"/>
        <v>0</v>
      </c>
      <c r="AD64" s="42">
        <f t="shared" si="38"/>
        <v>0</v>
      </c>
      <c r="AE64" s="42">
        <f t="shared" si="39"/>
        <v>0</v>
      </c>
      <c r="AF64" s="42">
        <f t="shared" si="40"/>
        <v>0</v>
      </c>
      <c r="AG64" s="42">
        <f t="shared" si="41"/>
        <v>0</v>
      </c>
    </row>
    <row r="65" spans="3:33">
      <c r="D65" s="90"/>
      <c r="E65" s="90"/>
      <c r="F65" s="90"/>
      <c r="G65" s="90"/>
      <c r="H65" s="90"/>
      <c r="I65" s="90"/>
      <c r="J65" s="90"/>
      <c r="K65" s="90"/>
      <c r="L65" s="90"/>
      <c r="M65" s="90"/>
      <c r="N65" s="90"/>
      <c r="O65" s="90"/>
      <c r="P65" s="90"/>
      <c r="Q65" s="90"/>
      <c r="S65" s="42">
        <f t="shared" si="31"/>
        <v>0</v>
      </c>
      <c r="T65" s="42">
        <f t="shared" si="32"/>
        <v>0</v>
      </c>
      <c r="U65" s="42">
        <f t="shared" si="33"/>
        <v>0</v>
      </c>
      <c r="V65" s="42">
        <f t="shared" si="34"/>
        <v>0</v>
      </c>
      <c r="W65" s="42">
        <f t="shared" si="28"/>
        <v>0</v>
      </c>
      <c r="X65" s="42">
        <f t="shared" si="29"/>
        <v>0</v>
      </c>
      <c r="Y65" s="42">
        <f t="shared" si="35"/>
        <v>0</v>
      </c>
      <c r="Z65" s="42">
        <f t="shared" si="30"/>
        <v>0</v>
      </c>
      <c r="AA65" s="42">
        <f t="shared" si="36"/>
        <v>0</v>
      </c>
      <c r="AB65" s="42">
        <f t="shared" si="37"/>
        <v>0</v>
      </c>
      <c r="AC65" s="42">
        <f t="shared" si="38"/>
        <v>0</v>
      </c>
      <c r="AD65" s="42">
        <f t="shared" si="38"/>
        <v>0</v>
      </c>
      <c r="AE65" s="42">
        <f t="shared" si="39"/>
        <v>0</v>
      </c>
      <c r="AF65" s="42">
        <f t="shared" si="40"/>
        <v>0</v>
      </c>
      <c r="AG65" s="42">
        <f t="shared" si="41"/>
        <v>0</v>
      </c>
    </row>
    <row r="66" spans="3:33" ht="15" thickBot="1">
      <c r="C66" s="119">
        <f>SUM(C3:C64)</f>
        <v>0</v>
      </c>
      <c r="S66" s="119">
        <f>SUM(S3:S65)</f>
        <v>0</v>
      </c>
      <c r="T66" s="119">
        <f t="shared" ref="T66:AF66" si="87">SUM(T3:T65)</f>
        <v>0</v>
      </c>
      <c r="U66" s="119">
        <f t="shared" si="87"/>
        <v>0</v>
      </c>
      <c r="V66" s="119">
        <f t="shared" si="87"/>
        <v>0</v>
      </c>
      <c r="W66" s="119">
        <f t="shared" si="87"/>
        <v>0</v>
      </c>
      <c r="X66" s="119">
        <f t="shared" si="87"/>
        <v>0</v>
      </c>
      <c r="Y66" s="119">
        <f t="shared" si="87"/>
        <v>0</v>
      </c>
      <c r="Z66" s="119">
        <f t="shared" si="87"/>
        <v>0</v>
      </c>
      <c r="AA66" s="119">
        <f t="shared" si="87"/>
        <v>0</v>
      </c>
      <c r="AB66" s="119">
        <f t="shared" si="87"/>
        <v>0</v>
      </c>
      <c r="AC66" s="119">
        <f t="shared" si="87"/>
        <v>0</v>
      </c>
      <c r="AD66" s="119">
        <f t="shared" ref="AD66" si="88">SUM(AD3:AD65)</f>
        <v>0</v>
      </c>
      <c r="AE66" s="119">
        <f t="shared" si="87"/>
        <v>0</v>
      </c>
      <c r="AF66" s="119">
        <f t="shared" si="87"/>
        <v>0</v>
      </c>
    </row>
    <row r="67" spans="3:33" ht="15" thickTop="1"/>
    <row r="68" spans="3:33">
      <c r="P68" t="s">
        <v>96</v>
      </c>
      <c r="Q68" t="s">
        <v>184</v>
      </c>
      <c r="S68" s="90">
        <v>0</v>
      </c>
      <c r="T68" s="90">
        <v>0</v>
      </c>
      <c r="U68" s="90">
        <v>1</v>
      </c>
      <c r="V68" s="90">
        <v>0</v>
      </c>
      <c r="W68" s="90">
        <v>0</v>
      </c>
      <c r="X68" s="90">
        <v>0</v>
      </c>
      <c r="Y68" s="90">
        <v>0</v>
      </c>
      <c r="Z68" s="90">
        <v>0</v>
      </c>
      <c r="AA68" s="90">
        <v>0.9</v>
      </c>
      <c r="AB68" s="90">
        <v>0.5</v>
      </c>
      <c r="AC68" s="90">
        <v>0</v>
      </c>
      <c r="AD68" s="90">
        <v>0</v>
      </c>
    </row>
    <row r="69" spans="3:33">
      <c r="P69" t="s">
        <v>37</v>
      </c>
      <c r="Q69" t="s">
        <v>184</v>
      </c>
      <c r="S69" s="90"/>
      <c r="T69" s="90"/>
      <c r="U69" s="90"/>
      <c r="V69" s="90"/>
      <c r="W69" s="90"/>
      <c r="X69" s="90"/>
      <c r="Y69" s="90"/>
      <c r="Z69" s="90"/>
      <c r="AA69" s="90">
        <v>0.1</v>
      </c>
      <c r="AB69" s="90">
        <v>0.5</v>
      </c>
      <c r="AC69" s="90"/>
      <c r="AD69" s="90"/>
      <c r="AE69" s="91"/>
      <c r="AF69" s="91"/>
    </row>
    <row r="70" spans="3:33">
      <c r="P70" t="s">
        <v>97</v>
      </c>
      <c r="Q70" t="s">
        <v>184</v>
      </c>
      <c r="S70" s="91">
        <f>100%-S68-S69</f>
        <v>1</v>
      </c>
      <c r="T70" s="91">
        <f t="shared" ref="T70:AC70" si="89">100%-T68-T69</f>
        <v>1</v>
      </c>
      <c r="U70" s="91">
        <f t="shared" si="89"/>
        <v>0</v>
      </c>
      <c r="V70" s="91">
        <f t="shared" si="89"/>
        <v>1</v>
      </c>
      <c r="W70" s="91">
        <f t="shared" si="89"/>
        <v>1</v>
      </c>
      <c r="X70" s="91">
        <f t="shared" si="89"/>
        <v>1</v>
      </c>
      <c r="Y70" s="91">
        <f t="shared" si="89"/>
        <v>1</v>
      </c>
      <c r="Z70" s="91">
        <f t="shared" si="89"/>
        <v>1</v>
      </c>
      <c r="AA70" s="91">
        <f t="shared" si="89"/>
        <v>0</v>
      </c>
      <c r="AB70" s="91">
        <f t="shared" si="89"/>
        <v>0</v>
      </c>
      <c r="AC70" s="91">
        <f t="shared" si="89"/>
        <v>1</v>
      </c>
      <c r="AD70" s="91">
        <f t="shared" ref="AD70" si="90">100%-AD68-AD69</f>
        <v>1</v>
      </c>
    </row>
    <row r="72" spans="3:33">
      <c r="P72" t="s">
        <v>96</v>
      </c>
      <c r="Q72" t="s">
        <v>186</v>
      </c>
      <c r="S72" s="92">
        <f t="shared" ref="S72:AC72" si="91">S$66*S68</f>
        <v>0</v>
      </c>
      <c r="T72" s="92">
        <f t="shared" si="91"/>
        <v>0</v>
      </c>
      <c r="U72" s="92">
        <f t="shared" si="91"/>
        <v>0</v>
      </c>
      <c r="V72" s="92">
        <f t="shared" si="91"/>
        <v>0</v>
      </c>
      <c r="W72" s="92">
        <f t="shared" si="91"/>
        <v>0</v>
      </c>
      <c r="X72" s="92">
        <f t="shared" si="91"/>
        <v>0</v>
      </c>
      <c r="Y72" s="92">
        <f t="shared" si="91"/>
        <v>0</v>
      </c>
      <c r="Z72" s="92">
        <f t="shared" si="91"/>
        <v>0</v>
      </c>
      <c r="AA72" s="92">
        <f t="shared" si="91"/>
        <v>0</v>
      </c>
      <c r="AB72" s="92">
        <f t="shared" si="91"/>
        <v>0</v>
      </c>
      <c r="AC72" s="92">
        <f t="shared" si="91"/>
        <v>0</v>
      </c>
      <c r="AD72" s="92">
        <f t="shared" ref="AD72" si="92">AD$66*AD68</f>
        <v>0</v>
      </c>
    </row>
    <row r="73" spans="3:33">
      <c r="P73" t="s">
        <v>37</v>
      </c>
      <c r="Q73" t="s">
        <v>186</v>
      </c>
      <c r="S73" s="92">
        <f t="shared" ref="S73:AC73" si="93">S$66*S69</f>
        <v>0</v>
      </c>
      <c r="T73" s="92">
        <f t="shared" si="93"/>
        <v>0</v>
      </c>
      <c r="U73" s="92">
        <f t="shared" si="93"/>
        <v>0</v>
      </c>
      <c r="V73" s="92">
        <f t="shared" si="93"/>
        <v>0</v>
      </c>
      <c r="W73" s="92">
        <f t="shared" si="93"/>
        <v>0</v>
      </c>
      <c r="X73" s="92">
        <f t="shared" si="93"/>
        <v>0</v>
      </c>
      <c r="Y73" s="92">
        <f t="shared" si="93"/>
        <v>0</v>
      </c>
      <c r="Z73" s="92">
        <f t="shared" si="93"/>
        <v>0</v>
      </c>
      <c r="AA73" s="92">
        <f t="shared" si="93"/>
        <v>0</v>
      </c>
      <c r="AB73" s="92">
        <f t="shared" si="93"/>
        <v>0</v>
      </c>
      <c r="AC73" s="92">
        <f t="shared" si="93"/>
        <v>0</v>
      </c>
      <c r="AD73" s="92">
        <f t="shared" ref="AD73" si="94">AD$66*AD69</f>
        <v>0</v>
      </c>
    </row>
    <row r="74" spans="3:33">
      <c r="P74" t="s">
        <v>97</v>
      </c>
      <c r="Q74" t="s">
        <v>186</v>
      </c>
      <c r="S74" s="92">
        <f>S$66*S70</f>
        <v>0</v>
      </c>
      <c r="T74" s="92">
        <f t="shared" ref="T74:AC74" si="95">T$66*T70</f>
        <v>0</v>
      </c>
      <c r="U74" s="92">
        <f t="shared" si="95"/>
        <v>0</v>
      </c>
      <c r="V74" s="92">
        <f t="shared" si="95"/>
        <v>0</v>
      </c>
      <c r="W74" s="92">
        <f t="shared" si="95"/>
        <v>0</v>
      </c>
      <c r="X74" s="92">
        <f>X$66*X70</f>
        <v>0</v>
      </c>
      <c r="Y74" s="92">
        <f t="shared" si="95"/>
        <v>0</v>
      </c>
      <c r="Z74" s="92">
        <f>Z$66*Z70</f>
        <v>0</v>
      </c>
      <c r="AA74" s="92">
        <f t="shared" si="95"/>
        <v>0</v>
      </c>
      <c r="AB74" s="92">
        <f t="shared" si="95"/>
        <v>0</v>
      </c>
      <c r="AC74" s="92">
        <f t="shared" si="95"/>
        <v>0</v>
      </c>
      <c r="AD74" s="92">
        <f t="shared" ref="AD74" si="96">AD$66*AD70</f>
        <v>0</v>
      </c>
    </row>
    <row r="77" spans="3:33">
      <c r="Q77" s="127"/>
      <c r="S77" s="92"/>
      <c r="T77" s="125"/>
    </row>
    <row r="78" spans="3:33">
      <c r="Q78" s="127"/>
      <c r="S78" s="92"/>
      <c r="T78" s="125"/>
    </row>
    <row r="79" spans="3:33">
      <c r="Q79" s="127"/>
      <c r="S79" s="92"/>
    </row>
    <row r="81" spans="17:20">
      <c r="Q81" s="127"/>
      <c r="S81" s="92"/>
      <c r="T81" s="125"/>
    </row>
    <row r="82" spans="17:20">
      <c r="Q82" s="127"/>
      <c r="S82" s="92"/>
      <c r="T82" s="125"/>
    </row>
    <row r="83" spans="17:20">
      <c r="Q83" s="127"/>
      <c r="S83" s="92"/>
      <c r="T83" s="12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AEB61-B3DC-491F-990D-018597BE5FA8}">
  <sheetPr>
    <tabColor theme="3"/>
  </sheetPr>
  <dimension ref="A1:AY41"/>
  <sheetViews>
    <sheetView zoomScale="90" zoomScaleNormal="90" workbookViewId="0">
      <pane xSplit="3" ySplit="2" topLeftCell="D3" activePane="bottomRight" state="frozen"/>
      <selection pane="topRight" activeCell="D1" sqref="D1"/>
      <selection pane="bottomLeft" activeCell="A3" sqref="A3"/>
      <selection pane="bottomRight" activeCell="Q3" sqref="Q3"/>
    </sheetView>
  </sheetViews>
  <sheetFormatPr defaultRowHeight="14.4"/>
  <cols>
    <col min="1" max="1" width="12.109375" customWidth="1"/>
    <col min="3" max="3" width="37.44140625" bestFit="1" customWidth="1"/>
    <col min="25" max="25" width="3.6640625" customWidth="1"/>
    <col min="26" max="26" width="4.5546875" customWidth="1"/>
    <col min="48" max="48" width="3.6640625" customWidth="1"/>
    <col min="50" max="50" width="4.5546875" customWidth="1"/>
  </cols>
  <sheetData>
    <row r="1" spans="1:49">
      <c r="A1" s="78" t="s">
        <v>183</v>
      </c>
      <c r="D1" s="85" t="s">
        <v>181</v>
      </c>
      <c r="E1" s="85" t="s">
        <v>181</v>
      </c>
      <c r="F1" s="85" t="s">
        <v>182</v>
      </c>
      <c r="G1" s="85" t="s">
        <v>182</v>
      </c>
      <c r="H1" s="85" t="s">
        <v>182</v>
      </c>
      <c r="I1" s="85" t="s">
        <v>182</v>
      </c>
      <c r="J1" s="85" t="s">
        <v>182</v>
      </c>
      <c r="K1" s="85" t="s">
        <v>182</v>
      </c>
      <c r="L1" s="85" t="s">
        <v>182</v>
      </c>
      <c r="M1" s="85" t="s">
        <v>182</v>
      </c>
      <c r="N1" s="85" t="s">
        <v>182</v>
      </c>
      <c r="O1" s="85" t="s">
        <v>182</v>
      </c>
      <c r="P1" s="85" t="s">
        <v>182</v>
      </c>
      <c r="Q1" s="85" t="s">
        <v>182</v>
      </c>
      <c r="R1" s="85" t="s">
        <v>182</v>
      </c>
      <c r="S1" s="85" t="s">
        <v>182</v>
      </c>
      <c r="T1" s="85" t="s">
        <v>182</v>
      </c>
      <c r="U1" s="85" t="s">
        <v>182</v>
      </c>
      <c r="V1" s="85"/>
      <c r="W1" s="85"/>
      <c r="X1" s="85" t="s">
        <v>181</v>
      </c>
      <c r="AW1" s="1" t="s">
        <v>78</v>
      </c>
    </row>
    <row r="2" spans="1:49" ht="41.4">
      <c r="A2" s="163" t="str">
        <f ca="1">MID(CELL("filename",A1),FIND("]",CELL("filename",A1))+1,256)</f>
        <v>8 - Assign O Costs to S Areas</v>
      </c>
      <c r="D2" s="73" t="s">
        <v>170</v>
      </c>
      <c r="E2" s="75" t="s">
        <v>172</v>
      </c>
      <c r="F2" s="74" t="s">
        <v>76</v>
      </c>
      <c r="G2" s="74" t="s">
        <v>171</v>
      </c>
      <c r="H2" s="74" t="s">
        <v>185</v>
      </c>
      <c r="I2" s="74" t="s">
        <v>229</v>
      </c>
      <c r="J2" s="74" t="s">
        <v>230</v>
      </c>
      <c r="K2" s="74" t="s">
        <v>104</v>
      </c>
      <c r="L2" s="74" t="s">
        <v>108</v>
      </c>
      <c r="M2" s="74" t="s">
        <v>109</v>
      </c>
      <c r="N2" s="74" t="s">
        <v>74</v>
      </c>
      <c r="O2" s="74" t="s">
        <v>75</v>
      </c>
      <c r="P2" s="74" t="s">
        <v>192</v>
      </c>
      <c r="Q2" s="74" t="s">
        <v>105</v>
      </c>
      <c r="R2" s="74" t="s">
        <v>224</v>
      </c>
      <c r="S2" s="74" t="s">
        <v>110</v>
      </c>
      <c r="T2" s="74" t="s">
        <v>112</v>
      </c>
      <c r="U2" s="74" t="s">
        <v>106</v>
      </c>
      <c r="V2" s="74" t="s">
        <v>231</v>
      </c>
      <c r="W2" s="74" t="s">
        <v>7</v>
      </c>
      <c r="X2" s="74" t="s">
        <v>175</v>
      </c>
      <c r="AA2" s="73" t="str">
        <f>D2</f>
        <v>Other Non Staff Costs</v>
      </c>
      <c r="AB2" s="73" t="str">
        <f>E2</f>
        <v>Other BIS</v>
      </c>
      <c r="AC2" s="74" t="str">
        <f>F2</f>
        <v>Data Recorders</v>
      </c>
      <c r="AD2" s="74" t="str">
        <f>G2</f>
        <v>AUGE &amp; PAFA</v>
      </c>
      <c r="AE2" s="74" t="str">
        <f>H2</f>
        <v>IX Connect / Reloc</v>
      </c>
      <c r="AF2" s="74" t="s">
        <v>229</v>
      </c>
      <c r="AG2" s="74" t="s">
        <v>230</v>
      </c>
      <c r="AH2" s="74" t="str">
        <f>K2</f>
        <v>UK Link</v>
      </c>
      <c r="AI2" s="75" t="str">
        <f>L2</f>
        <v>Info
Prov</v>
      </c>
      <c r="AJ2" s="75" t="str">
        <f>M2</f>
        <v>Data 
Enquiry</v>
      </c>
      <c r="AK2" s="75" t="str">
        <f>N2</f>
        <v>Gemini</v>
      </c>
      <c r="AL2" s="75" t="str">
        <f>O2</f>
        <v>CMS</v>
      </c>
      <c r="AM2" s="75" t="s">
        <v>192</v>
      </c>
      <c r="AN2" s="75" t="str">
        <f>Q2</f>
        <v>EFT</v>
      </c>
      <c r="AO2" s="75" t="s">
        <v>225</v>
      </c>
      <c r="AP2" s="75" t="str">
        <f>S2</f>
        <v>IX 
Network</v>
      </c>
      <c r="AQ2" s="75" t="str">
        <f>T2</f>
        <v>API / 
FMS</v>
      </c>
      <c r="AR2" s="75" t="str">
        <f>U2</f>
        <v>DDP</v>
      </c>
      <c r="AS2" s="75" t="s">
        <v>231</v>
      </c>
      <c r="AT2" s="75" t="str">
        <f>W2</f>
        <v>CSS</v>
      </c>
      <c r="AU2" s="75" t="str">
        <f>X2</f>
        <v>Desktop/Shared</v>
      </c>
    </row>
    <row r="3" spans="1:49">
      <c r="A3" t="s">
        <v>97</v>
      </c>
      <c r="B3">
        <v>1</v>
      </c>
      <c r="C3" t="s">
        <v>122</v>
      </c>
      <c r="D3" s="97">
        <f>'4 - P Costs - Service Area'!Q3</f>
        <v>0</v>
      </c>
      <c r="E3" s="98">
        <f>D3</f>
        <v>0</v>
      </c>
      <c r="F3" s="94">
        <v>0</v>
      </c>
      <c r="G3" s="93">
        <v>0</v>
      </c>
      <c r="H3" s="93">
        <v>0</v>
      </c>
      <c r="I3" s="93">
        <v>0</v>
      </c>
      <c r="J3" s="93">
        <v>0</v>
      </c>
      <c r="K3" s="93">
        <v>0</v>
      </c>
      <c r="L3" s="93">
        <v>0</v>
      </c>
      <c r="M3" s="93">
        <v>0</v>
      </c>
      <c r="N3" s="93">
        <v>0</v>
      </c>
      <c r="O3" s="93">
        <v>0</v>
      </c>
      <c r="P3" s="93">
        <v>0</v>
      </c>
      <c r="Q3" s="93">
        <v>0</v>
      </c>
      <c r="R3" s="93">
        <v>0</v>
      </c>
      <c r="S3" s="93">
        <v>0</v>
      </c>
      <c r="T3" s="93">
        <v>0</v>
      </c>
      <c r="U3" s="93">
        <v>0</v>
      </c>
      <c r="V3" s="93"/>
      <c r="W3" s="93">
        <v>0</v>
      </c>
      <c r="X3" s="98">
        <f t="shared" ref="X3:X21" si="0">D3</f>
        <v>0</v>
      </c>
      <c r="AA3" s="98" t="e">
        <f>('5 - Other Costs'!$E$43)*(D3/D$22)</f>
        <v>#DIV/0!</v>
      </c>
      <c r="AB3" s="98" t="e">
        <f>('5 - Other Costs'!$E$44)*(E3/E$22)</f>
        <v>#DIV/0!</v>
      </c>
      <c r="AC3" s="97">
        <f>('5 - Other Costs'!$E$34)*(F3/F$22)</f>
        <v>0</v>
      </c>
      <c r="AD3" s="97">
        <f>('5 - Other Costs'!$E$36+'5 - Other Costs'!$E$37)*(G3/G$22)</f>
        <v>0</v>
      </c>
      <c r="AE3" s="101">
        <f>H3*('5 - Other Costs'!$E$27)</f>
        <v>0</v>
      </c>
      <c r="AF3" s="101">
        <f>I3*('5 - Other Costs'!$E$27)</f>
        <v>0</v>
      </c>
      <c r="AG3" s="101">
        <f>J3*('5 - Other Costs'!$E$27)</f>
        <v>0</v>
      </c>
      <c r="AH3" s="98">
        <f>K3*'7 - IS to Application'!S$74</f>
        <v>0</v>
      </c>
      <c r="AI3" s="98">
        <f>L3*'7 - IS to Application'!T$74</f>
        <v>0</v>
      </c>
      <c r="AJ3" s="98">
        <f>M3*'7 - IS to Application'!U$74</f>
        <v>0</v>
      </c>
      <c r="AK3" s="98">
        <f>N3*'7 - IS to Application'!V$74</f>
        <v>0</v>
      </c>
      <c r="AL3" s="98">
        <f>O3*'7 - IS to Application'!W$74</f>
        <v>0</v>
      </c>
      <c r="AM3" s="98">
        <f>P3*'7 - IS to Application'!X$74</f>
        <v>0</v>
      </c>
      <c r="AN3" s="98">
        <f>Q3*'7 - IS to Application'!Y$74</f>
        <v>0</v>
      </c>
      <c r="AO3" s="98">
        <f>R3*'7 - IS to Application'!Z$74</f>
        <v>0</v>
      </c>
      <c r="AP3" s="98">
        <f>S3*'7 - IS to Application'!AA$74</f>
        <v>0</v>
      </c>
      <c r="AQ3" s="98">
        <f>T3*'7 - IS to Application'!AB$74</f>
        <v>0</v>
      </c>
      <c r="AR3" s="98">
        <f>U3*'7 - IS to Application'!AC$74</f>
        <v>0</v>
      </c>
      <c r="AS3" s="98"/>
      <c r="AT3" s="98">
        <f>W3*'7 - IS to Application'!AD$74</f>
        <v>0</v>
      </c>
      <c r="AU3" s="97" t="e">
        <f>('5 - Other Costs'!$E$42)*(X3/X$22)</f>
        <v>#DIV/0!</v>
      </c>
      <c r="AW3" s="66" t="e">
        <f t="shared" ref="AW3:AW22" si="1">SUM(AA3:AU3)</f>
        <v>#DIV/0!</v>
      </c>
    </row>
    <row r="4" spans="1:49">
      <c r="B4">
        <v>2</v>
      </c>
      <c r="C4" t="s">
        <v>120</v>
      </c>
      <c r="D4" s="101">
        <f>'4 - P Costs - Service Area'!Q4</f>
        <v>0</v>
      </c>
      <c r="E4" s="98">
        <f t="shared" ref="E4:E20" si="2">D4</f>
        <v>0</v>
      </c>
      <c r="F4" s="94">
        <v>0</v>
      </c>
      <c r="G4" s="94">
        <v>0</v>
      </c>
      <c r="H4" s="94">
        <v>0</v>
      </c>
      <c r="I4" s="94">
        <v>0</v>
      </c>
      <c r="J4" s="94">
        <v>0</v>
      </c>
      <c r="K4" s="94">
        <v>0</v>
      </c>
      <c r="L4" s="94">
        <v>0</v>
      </c>
      <c r="M4" s="94">
        <v>0</v>
      </c>
      <c r="N4" s="94">
        <v>0</v>
      </c>
      <c r="O4" s="94">
        <v>0</v>
      </c>
      <c r="P4" s="94">
        <v>0</v>
      </c>
      <c r="Q4" s="94">
        <v>0</v>
      </c>
      <c r="R4" s="94">
        <v>0</v>
      </c>
      <c r="S4" s="94">
        <v>0</v>
      </c>
      <c r="T4" s="94">
        <v>0</v>
      </c>
      <c r="U4" s="94">
        <v>0</v>
      </c>
      <c r="V4" s="94"/>
      <c r="W4" s="94">
        <v>0</v>
      </c>
      <c r="X4" s="98">
        <f t="shared" si="0"/>
        <v>0</v>
      </c>
      <c r="AA4" s="98" t="e">
        <f>('5 - Other Costs'!$E$43)*(D4/D$22)</f>
        <v>#DIV/0!</v>
      </c>
      <c r="AB4" s="98" t="e">
        <f>('5 - Other Costs'!$E$44)*(E4/E$22)</f>
        <v>#DIV/0!</v>
      </c>
      <c r="AC4" s="101">
        <f>('5 - Other Costs'!$E$34)*(F4/F$22)</f>
        <v>0</v>
      </c>
      <c r="AD4" s="101">
        <f>('5 - Other Costs'!$E$36+'5 - Other Costs'!$E$37)*(G4/G$22)</f>
        <v>0</v>
      </c>
      <c r="AE4" s="101">
        <f>H4*('5 - Other Costs'!$E$27)</f>
        <v>0</v>
      </c>
      <c r="AF4" s="101">
        <f>I4*('5 - Other Costs'!$E$27)</f>
        <v>0</v>
      </c>
      <c r="AG4" s="101">
        <f>J4*('5 - Other Costs'!$E$27)</f>
        <v>0</v>
      </c>
      <c r="AH4" s="98">
        <f>K4*'7 - IS to Application'!S$74</f>
        <v>0</v>
      </c>
      <c r="AI4" s="98">
        <f>L4*'7 - IS to Application'!T$74</f>
        <v>0</v>
      </c>
      <c r="AJ4" s="98">
        <f>M4*'7 - IS to Application'!U$74</f>
        <v>0</v>
      </c>
      <c r="AK4" s="98">
        <f>N4*'7 - IS to Application'!V$74</f>
        <v>0</v>
      </c>
      <c r="AL4" s="98">
        <f>O4*'7 - IS to Application'!W$74</f>
        <v>0</v>
      </c>
      <c r="AM4" s="98">
        <f>P4*'7 - IS to Application'!X$74</f>
        <v>0</v>
      </c>
      <c r="AN4" s="98">
        <f>Q4*'7 - IS to Application'!Y$74</f>
        <v>0</v>
      </c>
      <c r="AO4" s="98">
        <f>R4*'7 - IS to Application'!Z$74</f>
        <v>0</v>
      </c>
      <c r="AP4" s="98">
        <f>S4*'7 - IS to Application'!AA$74</f>
        <v>0</v>
      </c>
      <c r="AQ4" s="98">
        <f>T4*'7 - IS to Application'!AB$74</f>
        <v>0</v>
      </c>
      <c r="AR4" s="98">
        <f>U4*'7 - IS to Application'!AC$74</f>
        <v>0</v>
      </c>
      <c r="AS4" s="98"/>
      <c r="AT4" s="98">
        <f>W4*'7 - IS to Application'!AD$74</f>
        <v>0</v>
      </c>
      <c r="AU4" s="101" t="e">
        <f>('5 - Other Costs'!$E$42)*(X4/X$22)</f>
        <v>#DIV/0!</v>
      </c>
      <c r="AW4" s="66" t="e">
        <f t="shared" si="1"/>
        <v>#DIV/0!</v>
      </c>
    </row>
    <row r="5" spans="1:49">
      <c r="B5">
        <v>3</v>
      </c>
      <c r="C5" t="s">
        <v>132</v>
      </c>
      <c r="D5" s="101">
        <f>'4 - P Costs - Service Area'!Q5</f>
        <v>0</v>
      </c>
      <c r="E5" s="98">
        <f t="shared" si="2"/>
        <v>0</v>
      </c>
      <c r="F5" s="94">
        <v>0</v>
      </c>
      <c r="G5" s="94">
        <v>1</v>
      </c>
      <c r="H5" s="94">
        <v>0</v>
      </c>
      <c r="I5" s="94">
        <v>0</v>
      </c>
      <c r="J5" s="94">
        <v>0</v>
      </c>
      <c r="K5" s="94">
        <f>'7 - IS to Application'!T77</f>
        <v>0</v>
      </c>
      <c r="L5" s="94">
        <v>0</v>
      </c>
      <c r="M5" s="94">
        <v>0</v>
      </c>
      <c r="N5" s="94">
        <v>0</v>
      </c>
      <c r="O5" s="94">
        <v>0</v>
      </c>
      <c r="P5" s="94">
        <v>1</v>
      </c>
      <c r="Q5" s="94">
        <v>0</v>
      </c>
      <c r="R5" s="94">
        <v>0</v>
      </c>
      <c r="S5" s="94">
        <v>0</v>
      </c>
      <c r="T5" s="94">
        <v>0</v>
      </c>
      <c r="U5" s="94">
        <v>0</v>
      </c>
      <c r="V5" s="94"/>
      <c r="W5" s="94">
        <v>0</v>
      </c>
      <c r="X5" s="98">
        <f t="shared" si="0"/>
        <v>0</v>
      </c>
      <c r="AA5" s="98" t="e">
        <f>('5 - Other Costs'!$E$43)*(D5/D$22)</f>
        <v>#DIV/0!</v>
      </c>
      <c r="AB5" s="98" t="e">
        <f>('5 - Other Costs'!$E$44)*(E5/E$22)</f>
        <v>#DIV/0!</v>
      </c>
      <c r="AC5" s="101">
        <f>('5 - Other Costs'!$E$34)*(F5/F$22)</f>
        <v>0</v>
      </c>
      <c r="AD5" s="101">
        <f>('5 - Other Costs'!$E$36+'5 - Other Costs'!$E$37+'5 - Other Costs'!$E$35)*(G5/G$22)</f>
        <v>0</v>
      </c>
      <c r="AE5" s="101">
        <f>H5*('5 - Other Costs'!$E$27)</f>
        <v>0</v>
      </c>
      <c r="AF5" s="101">
        <f>I5*('5 - Other Costs'!$E$27)</f>
        <v>0</v>
      </c>
      <c r="AG5" s="101">
        <f>J5*('5 - Other Costs'!$E$27)</f>
        <v>0</v>
      </c>
      <c r="AH5" s="98">
        <f>K5*'7 - IS to Application'!S$74</f>
        <v>0</v>
      </c>
      <c r="AI5" s="98">
        <f>L5*'7 - IS to Application'!T$74</f>
        <v>0</v>
      </c>
      <c r="AJ5" s="98">
        <f>M5*'7 - IS to Application'!U$74</f>
        <v>0</v>
      </c>
      <c r="AK5" s="98">
        <f>N5*'7 - IS to Application'!V$74</f>
        <v>0</v>
      </c>
      <c r="AL5" s="98">
        <f>O5*'7 - IS to Application'!W$74</f>
        <v>0</v>
      </c>
      <c r="AM5" s="98">
        <f>P5*'7 - IS to Application'!X$74</f>
        <v>0</v>
      </c>
      <c r="AN5" s="98">
        <f>Q5*'7 - IS to Application'!Y$74</f>
        <v>0</v>
      </c>
      <c r="AO5" s="98">
        <f>R5*'7 - IS to Application'!Z$74</f>
        <v>0</v>
      </c>
      <c r="AP5" s="98">
        <f>S5*'7 - IS to Application'!AA$74</f>
        <v>0</v>
      </c>
      <c r="AQ5" s="98">
        <f>T5*'7 - IS to Application'!AB$74</f>
        <v>0</v>
      </c>
      <c r="AR5" s="98">
        <f>U5*'7 - IS to Application'!AC$74</f>
        <v>0</v>
      </c>
      <c r="AS5" s="98"/>
      <c r="AT5" s="98">
        <f>W5*'7 - IS to Application'!AD$74</f>
        <v>0</v>
      </c>
      <c r="AU5" s="101" t="e">
        <f>('5 - Other Costs'!$E$42)*(X5/X$22)</f>
        <v>#DIV/0!</v>
      </c>
      <c r="AW5" s="66" t="e">
        <f t="shared" si="1"/>
        <v>#DIV/0!</v>
      </c>
    </row>
    <row r="6" spans="1:49">
      <c r="B6">
        <v>4</v>
      </c>
      <c r="C6" t="s">
        <v>117</v>
      </c>
      <c r="D6" s="101">
        <f>'4 - P Costs - Service Area'!Q6</f>
        <v>0</v>
      </c>
      <c r="E6" s="98">
        <f t="shared" si="2"/>
        <v>0</v>
      </c>
      <c r="F6" s="94">
        <v>0</v>
      </c>
      <c r="G6" s="94">
        <v>0</v>
      </c>
      <c r="H6" s="94">
        <v>0</v>
      </c>
      <c r="I6" s="94">
        <v>0</v>
      </c>
      <c r="J6" s="94">
        <v>0</v>
      </c>
      <c r="K6" s="94">
        <f>'7 - IS to Application'!T81</f>
        <v>0</v>
      </c>
      <c r="L6" s="94">
        <v>0</v>
      </c>
      <c r="M6" s="94">
        <v>0</v>
      </c>
      <c r="N6" s="94">
        <v>0</v>
      </c>
      <c r="O6" s="94">
        <v>0</v>
      </c>
      <c r="P6" s="94">
        <v>0</v>
      </c>
      <c r="Q6" s="94">
        <v>0.1</v>
      </c>
      <c r="R6" s="94">
        <v>0</v>
      </c>
      <c r="S6" s="94">
        <v>0</v>
      </c>
      <c r="T6" s="94">
        <v>0</v>
      </c>
      <c r="U6" s="94">
        <v>0</v>
      </c>
      <c r="V6" s="94"/>
      <c r="W6" s="94">
        <v>0</v>
      </c>
      <c r="X6" s="98">
        <f t="shared" si="0"/>
        <v>0</v>
      </c>
      <c r="AA6" s="98" t="e">
        <f>('5 - Other Costs'!$E$43)*(D6/D$22)</f>
        <v>#DIV/0!</v>
      </c>
      <c r="AB6" s="98" t="e">
        <f>('5 - Other Costs'!$E$44)*(E6/E$22)</f>
        <v>#DIV/0!</v>
      </c>
      <c r="AC6" s="101">
        <f>('5 - Other Costs'!$E$34)*(F6/F$22)</f>
        <v>0</v>
      </c>
      <c r="AD6" s="101">
        <f>('5 - Other Costs'!$E$36+'5 - Other Costs'!$E$37)*(G6/G$22)</f>
        <v>0</v>
      </c>
      <c r="AE6" s="101">
        <f>H6*('5 - Other Costs'!$E$27)</f>
        <v>0</v>
      </c>
      <c r="AF6" s="101">
        <f>I6*('5 - Other Costs'!$E$27)</f>
        <v>0</v>
      </c>
      <c r="AG6" s="101">
        <f>J6*('5 - Other Costs'!$E$27)</f>
        <v>0</v>
      </c>
      <c r="AH6" s="98">
        <f>K6*'7 - IS to Application'!S$74</f>
        <v>0</v>
      </c>
      <c r="AI6" s="98">
        <f>L6*'7 - IS to Application'!T$74</f>
        <v>0</v>
      </c>
      <c r="AJ6" s="98">
        <f>M6*'7 - IS to Application'!U$74</f>
        <v>0</v>
      </c>
      <c r="AK6" s="98">
        <f>N6*'7 - IS to Application'!V$74</f>
        <v>0</v>
      </c>
      <c r="AL6" s="98">
        <f>O6*'7 - IS to Application'!W$74</f>
        <v>0</v>
      </c>
      <c r="AM6" s="98">
        <f>P6*'7 - IS to Application'!X$74</f>
        <v>0</v>
      </c>
      <c r="AN6" s="98">
        <f>Q6*'7 - IS to Application'!Y$74</f>
        <v>0</v>
      </c>
      <c r="AO6" s="98">
        <f>R6*'7 - IS to Application'!Z$74</f>
        <v>0</v>
      </c>
      <c r="AP6" s="98">
        <f>S6*'7 - IS to Application'!AA$74</f>
        <v>0</v>
      </c>
      <c r="AQ6" s="98">
        <f>T6*'7 - IS to Application'!AB$74</f>
        <v>0</v>
      </c>
      <c r="AR6" s="98">
        <f>U6*'7 - IS to Application'!AC$74</f>
        <v>0</v>
      </c>
      <c r="AS6" s="98"/>
      <c r="AT6" s="98">
        <f>W6*'7 - IS to Application'!AD$74</f>
        <v>0</v>
      </c>
      <c r="AU6" s="101" t="e">
        <f>('5 - Other Costs'!$E$42)*(X6/X$22)</f>
        <v>#DIV/0!</v>
      </c>
      <c r="AW6" s="66" t="e">
        <f t="shared" si="1"/>
        <v>#DIV/0!</v>
      </c>
    </row>
    <row r="7" spans="1:49">
      <c r="B7">
        <v>5</v>
      </c>
      <c r="C7" t="s">
        <v>49</v>
      </c>
      <c r="D7" s="101">
        <f>'4 - P Costs - Service Area'!Q7</f>
        <v>0</v>
      </c>
      <c r="E7" s="98">
        <f t="shared" si="2"/>
        <v>0</v>
      </c>
      <c r="F7" s="94">
        <v>0</v>
      </c>
      <c r="G7" s="94">
        <v>0</v>
      </c>
      <c r="H7" s="94">
        <v>0</v>
      </c>
      <c r="I7" s="94">
        <v>0</v>
      </c>
      <c r="J7" s="94">
        <v>0</v>
      </c>
      <c r="K7" s="94">
        <f>'7 - IS to Application'!T82</f>
        <v>0</v>
      </c>
      <c r="L7" s="94">
        <v>0</v>
      </c>
      <c r="M7" s="94">
        <v>0</v>
      </c>
      <c r="N7" s="94">
        <v>0</v>
      </c>
      <c r="O7" s="94">
        <v>1</v>
      </c>
      <c r="P7" s="94">
        <v>0</v>
      </c>
      <c r="Q7" s="94">
        <v>0.4</v>
      </c>
      <c r="R7" s="94">
        <v>0</v>
      </c>
      <c r="S7" s="94">
        <v>0</v>
      </c>
      <c r="T7" s="94">
        <v>0</v>
      </c>
      <c r="U7" s="94">
        <v>0</v>
      </c>
      <c r="V7" s="94"/>
      <c r="W7" s="93">
        <v>0</v>
      </c>
      <c r="X7" s="98">
        <f t="shared" si="0"/>
        <v>0</v>
      </c>
      <c r="AA7" s="98" t="e">
        <f>('5 - Other Costs'!$E$43)*(D7/D$22)</f>
        <v>#DIV/0!</v>
      </c>
      <c r="AB7" s="98" t="e">
        <f>('5 - Other Costs'!$E$44)*(E7/E$22)</f>
        <v>#DIV/0!</v>
      </c>
      <c r="AC7" s="101">
        <f>('5 - Other Costs'!$E$34)*(F7/F$22)</f>
        <v>0</v>
      </c>
      <c r="AD7" s="101">
        <f>('5 - Other Costs'!$E$36+'5 - Other Costs'!$E$37)*(G7/G$22)</f>
        <v>0</v>
      </c>
      <c r="AE7" s="101">
        <f>H7*('5 - Other Costs'!$E$27)</f>
        <v>0</v>
      </c>
      <c r="AF7" s="101">
        <f>I7*('5 - Other Costs'!$E$27)</f>
        <v>0</v>
      </c>
      <c r="AG7" s="101">
        <f>J7*('5 - Other Costs'!$E$27)</f>
        <v>0</v>
      </c>
      <c r="AH7" s="98">
        <f>K7*'7 - IS to Application'!S$74</f>
        <v>0</v>
      </c>
      <c r="AI7" s="98">
        <f>L7*'7 - IS to Application'!T$74</f>
        <v>0</v>
      </c>
      <c r="AJ7" s="98">
        <f>M7*'7 - IS to Application'!U$74</f>
        <v>0</v>
      </c>
      <c r="AK7" s="98">
        <f>N7*'7 - IS to Application'!V$74</f>
        <v>0</v>
      </c>
      <c r="AL7" s="98">
        <f>O7*'7 - IS to Application'!W$74</f>
        <v>0</v>
      </c>
      <c r="AM7" s="98">
        <f>P7*'7 - IS to Application'!X$74</f>
        <v>0</v>
      </c>
      <c r="AN7" s="98">
        <f>Q7*'7 - IS to Application'!Y$74</f>
        <v>0</v>
      </c>
      <c r="AO7" s="98">
        <f>R7*'7 - IS to Application'!Z$74</f>
        <v>0</v>
      </c>
      <c r="AP7" s="98">
        <f>S7*'7 - IS to Application'!AA$74</f>
        <v>0</v>
      </c>
      <c r="AQ7" s="98">
        <f>T7*'7 - IS to Application'!AB$74</f>
        <v>0</v>
      </c>
      <c r="AR7" s="98">
        <f>U7*'7 - IS to Application'!AC$74</f>
        <v>0</v>
      </c>
      <c r="AS7" s="98"/>
      <c r="AT7" s="98">
        <f>W7*'7 - IS to Application'!AD$74</f>
        <v>0</v>
      </c>
      <c r="AU7" s="101" t="e">
        <f>('5 - Other Costs'!$E$42)*(X7/X$22)</f>
        <v>#DIV/0!</v>
      </c>
      <c r="AW7" s="66" t="e">
        <f t="shared" si="1"/>
        <v>#DIV/0!</v>
      </c>
    </row>
    <row r="8" spans="1:49">
      <c r="B8">
        <v>6</v>
      </c>
      <c r="C8" t="s">
        <v>119</v>
      </c>
      <c r="D8" s="101">
        <f>'4 - P Costs - Service Area'!Q8</f>
        <v>0</v>
      </c>
      <c r="E8" s="98">
        <f t="shared" si="2"/>
        <v>0</v>
      </c>
      <c r="F8" s="94">
        <v>0</v>
      </c>
      <c r="G8" s="94">
        <v>0</v>
      </c>
      <c r="H8" s="94">
        <v>0</v>
      </c>
      <c r="I8" s="94">
        <v>0</v>
      </c>
      <c r="J8" s="94">
        <v>0</v>
      </c>
      <c r="K8" s="94">
        <f>'7 - IS to Application'!T83</f>
        <v>0</v>
      </c>
      <c r="L8" s="94">
        <v>0</v>
      </c>
      <c r="M8" s="94">
        <v>0</v>
      </c>
      <c r="N8" s="94">
        <v>0</v>
      </c>
      <c r="O8" s="94">
        <v>0</v>
      </c>
      <c r="P8" s="94">
        <v>0</v>
      </c>
      <c r="Q8" s="94">
        <v>0.4</v>
      </c>
      <c r="R8" s="94">
        <v>0</v>
      </c>
      <c r="S8" s="94">
        <v>0</v>
      </c>
      <c r="T8" s="94">
        <v>0</v>
      </c>
      <c r="U8" s="94">
        <v>0</v>
      </c>
      <c r="V8" s="94"/>
      <c r="W8" s="94">
        <v>0</v>
      </c>
      <c r="X8" s="98">
        <f t="shared" si="0"/>
        <v>0</v>
      </c>
      <c r="AA8" s="98" t="e">
        <f>('5 - Other Costs'!$E$43)*(D8/D$22)</f>
        <v>#DIV/0!</v>
      </c>
      <c r="AB8" s="98" t="e">
        <f>('5 - Other Costs'!$E$44)*(E8/E$22)</f>
        <v>#DIV/0!</v>
      </c>
      <c r="AC8" s="101">
        <f>('5 - Other Costs'!$E$34)*(F8/F$22)</f>
        <v>0</v>
      </c>
      <c r="AD8" s="101">
        <f>('5 - Other Costs'!$E$36+'5 - Other Costs'!$E$37)*(G8/G$22)</f>
        <v>0</v>
      </c>
      <c r="AE8" s="101">
        <f>H8*('5 - Other Costs'!$E$27)</f>
        <v>0</v>
      </c>
      <c r="AF8" s="101">
        <f>I8*('5 - Other Costs'!$E$27)</f>
        <v>0</v>
      </c>
      <c r="AG8" s="101">
        <f>J8*('5 - Other Costs'!$E$27)</f>
        <v>0</v>
      </c>
      <c r="AH8" s="98">
        <f>K8*'7 - IS to Application'!S$74</f>
        <v>0</v>
      </c>
      <c r="AI8" s="98">
        <f>L8*'7 - IS to Application'!T$74</f>
        <v>0</v>
      </c>
      <c r="AJ8" s="98">
        <f>M8*'7 - IS to Application'!U$74</f>
        <v>0</v>
      </c>
      <c r="AK8" s="98">
        <f>N8*'7 - IS to Application'!V$74</f>
        <v>0</v>
      </c>
      <c r="AL8" s="98">
        <f>O8*'7 - IS to Application'!W$74</f>
        <v>0</v>
      </c>
      <c r="AM8" s="98">
        <f>P8*'7 - IS to Application'!X$74</f>
        <v>0</v>
      </c>
      <c r="AN8" s="98">
        <f>Q8*'7 - IS to Application'!Y$74</f>
        <v>0</v>
      </c>
      <c r="AO8" s="98">
        <f>R8*'7 - IS to Application'!Z$74</f>
        <v>0</v>
      </c>
      <c r="AP8" s="98">
        <f>S8*'7 - IS to Application'!AA$74</f>
        <v>0</v>
      </c>
      <c r="AQ8" s="98">
        <f>T8*'7 - IS to Application'!AB$74</f>
        <v>0</v>
      </c>
      <c r="AR8" s="98">
        <f>U8*'7 - IS to Application'!AC$74</f>
        <v>0</v>
      </c>
      <c r="AS8" s="98"/>
      <c r="AT8" s="98">
        <f>W8*'7 - IS to Application'!AD$74</f>
        <v>0</v>
      </c>
      <c r="AU8" s="101" t="e">
        <f>('5 - Other Costs'!$E$42)*(X8/X$22)</f>
        <v>#DIV/0!</v>
      </c>
      <c r="AW8" s="66" t="e">
        <f t="shared" si="1"/>
        <v>#DIV/0!</v>
      </c>
    </row>
    <row r="9" spans="1:49">
      <c r="B9">
        <v>7</v>
      </c>
      <c r="C9" t="s">
        <v>123</v>
      </c>
      <c r="D9" s="101">
        <f>'4 - P Costs - Service Area'!Q9</f>
        <v>0</v>
      </c>
      <c r="E9" s="98">
        <f t="shared" si="2"/>
        <v>0</v>
      </c>
      <c r="F9" s="94">
        <v>0</v>
      </c>
      <c r="G9" s="94">
        <v>0</v>
      </c>
      <c r="H9" s="94">
        <v>0</v>
      </c>
      <c r="I9" s="94">
        <v>0</v>
      </c>
      <c r="J9" s="94">
        <v>0</v>
      </c>
      <c r="K9" s="94">
        <f>'7 - IS to Application'!T78</f>
        <v>0</v>
      </c>
      <c r="L9" s="94">
        <v>0</v>
      </c>
      <c r="M9" s="94">
        <v>0</v>
      </c>
      <c r="N9" s="94">
        <v>0</v>
      </c>
      <c r="O9" s="94">
        <v>0</v>
      </c>
      <c r="P9" s="94">
        <v>0</v>
      </c>
      <c r="Q9" s="94">
        <v>0.1</v>
      </c>
      <c r="R9" s="94">
        <v>0</v>
      </c>
      <c r="S9" s="94">
        <v>0</v>
      </c>
      <c r="T9" s="94">
        <v>0</v>
      </c>
      <c r="U9" s="94">
        <v>0</v>
      </c>
      <c r="V9" s="94"/>
      <c r="W9" s="94">
        <v>0</v>
      </c>
      <c r="X9" s="98">
        <f t="shared" si="0"/>
        <v>0</v>
      </c>
      <c r="AA9" s="98" t="e">
        <f>('5 - Other Costs'!$E$43)*(D9/D$22)</f>
        <v>#DIV/0!</v>
      </c>
      <c r="AB9" s="98" t="e">
        <f>('5 - Other Costs'!$E$44)*(E9/E$22)</f>
        <v>#DIV/0!</v>
      </c>
      <c r="AC9" s="101">
        <f>('5 - Other Costs'!$E$34)*(F9/F$22)</f>
        <v>0</v>
      </c>
      <c r="AD9" s="101">
        <f>('5 - Other Costs'!$E$36+'5 - Other Costs'!$E$37)*(G9/G$22)</f>
        <v>0</v>
      </c>
      <c r="AE9" s="101">
        <f>H9*('5 - Other Costs'!$E$27)</f>
        <v>0</v>
      </c>
      <c r="AF9" s="101">
        <f>I9*('5 - Other Costs'!$E$27)</f>
        <v>0</v>
      </c>
      <c r="AG9" s="101">
        <f>J9*('5 - Other Costs'!$E$27)</f>
        <v>0</v>
      </c>
      <c r="AH9" s="98">
        <f>K9*'7 - IS to Application'!S$74</f>
        <v>0</v>
      </c>
      <c r="AI9" s="98">
        <f>L9*'7 - IS to Application'!T$74</f>
        <v>0</v>
      </c>
      <c r="AJ9" s="98">
        <f>M9*'7 - IS to Application'!U$74</f>
        <v>0</v>
      </c>
      <c r="AK9" s="98">
        <f>N9*'7 - IS to Application'!V$74</f>
        <v>0</v>
      </c>
      <c r="AL9" s="98">
        <f>O9*'7 - IS to Application'!W$74</f>
        <v>0</v>
      </c>
      <c r="AM9" s="98">
        <f>P9*'7 - IS to Application'!X$74</f>
        <v>0</v>
      </c>
      <c r="AN9" s="98">
        <f>Q9*'7 - IS to Application'!Y$74</f>
        <v>0</v>
      </c>
      <c r="AO9" s="98">
        <f>R9*'7 - IS to Application'!Z$74</f>
        <v>0</v>
      </c>
      <c r="AP9" s="98">
        <f>S9*'7 - IS to Application'!AA$74</f>
        <v>0</v>
      </c>
      <c r="AQ9" s="98">
        <f>T9*'7 - IS to Application'!AB$74</f>
        <v>0</v>
      </c>
      <c r="AR9" s="98">
        <f>U9*'7 - IS to Application'!AC$74</f>
        <v>0</v>
      </c>
      <c r="AS9" s="98"/>
      <c r="AT9" s="98">
        <f>W9*'7 - IS to Application'!AD$74</f>
        <v>0</v>
      </c>
      <c r="AU9" s="101" t="e">
        <f>('5 - Other Costs'!$E$42)*(X9/X$22)</f>
        <v>#DIV/0!</v>
      </c>
      <c r="AW9" s="66" t="e">
        <f t="shared" si="1"/>
        <v>#DIV/0!</v>
      </c>
    </row>
    <row r="10" spans="1:49">
      <c r="B10">
        <v>8</v>
      </c>
      <c r="C10" t="s">
        <v>118</v>
      </c>
      <c r="D10" s="101">
        <f>'4 - P Costs - Service Area'!Q10</f>
        <v>0</v>
      </c>
      <c r="E10" s="98">
        <f t="shared" si="2"/>
        <v>0</v>
      </c>
      <c r="F10" s="94">
        <v>1</v>
      </c>
      <c r="G10" s="94">
        <v>0</v>
      </c>
      <c r="H10" s="94">
        <v>0</v>
      </c>
      <c r="I10" s="94">
        <v>0</v>
      </c>
      <c r="J10" s="94">
        <v>0</v>
      </c>
      <c r="K10" s="94">
        <v>0</v>
      </c>
      <c r="L10" s="94">
        <v>0</v>
      </c>
      <c r="M10" s="94">
        <v>0</v>
      </c>
      <c r="N10" s="94">
        <v>0</v>
      </c>
      <c r="O10" s="94">
        <v>0</v>
      </c>
      <c r="P10" s="94">
        <v>0</v>
      </c>
      <c r="Q10" s="94">
        <v>0</v>
      </c>
      <c r="R10" s="94">
        <v>0</v>
      </c>
      <c r="S10" s="94">
        <v>0</v>
      </c>
      <c r="T10" s="94">
        <v>0</v>
      </c>
      <c r="U10" s="94">
        <v>0</v>
      </c>
      <c r="V10" s="94"/>
      <c r="W10" s="94">
        <v>0</v>
      </c>
      <c r="X10" s="98">
        <f t="shared" si="0"/>
        <v>0</v>
      </c>
      <c r="AA10" s="98" t="e">
        <f>('5 - Other Costs'!$E$43)*(D10/D$22)</f>
        <v>#DIV/0!</v>
      </c>
      <c r="AB10" s="98" t="e">
        <f>('5 - Other Costs'!$E$44)*(E10/E$22)</f>
        <v>#DIV/0!</v>
      </c>
      <c r="AC10" s="101">
        <f>('5 - Other Costs'!$E$34)*(F10/F$22)</f>
        <v>0</v>
      </c>
      <c r="AD10" s="101">
        <f>('5 - Other Costs'!$E$36+'5 - Other Costs'!$E$37)*(G10/G$22)</f>
        <v>0</v>
      </c>
      <c r="AE10" s="101">
        <f>H10*('5 - Other Costs'!$E$27)</f>
        <v>0</v>
      </c>
      <c r="AF10" s="101">
        <f>I10*('5 - Other Costs'!$E$27)</f>
        <v>0</v>
      </c>
      <c r="AG10" s="101">
        <f>J10*('5 - Other Costs'!$E$27)</f>
        <v>0</v>
      </c>
      <c r="AH10" s="98">
        <f>K10*'7 - IS to Application'!S$74</f>
        <v>0</v>
      </c>
      <c r="AI10" s="98">
        <f>L10*'7 - IS to Application'!T$74</f>
        <v>0</v>
      </c>
      <c r="AJ10" s="98">
        <f>M10*'7 - IS to Application'!U$74</f>
        <v>0</v>
      </c>
      <c r="AK10" s="98">
        <f>N10*'7 - IS to Application'!V$74</f>
        <v>0</v>
      </c>
      <c r="AL10" s="98">
        <f>O10*'7 - IS to Application'!W$74</f>
        <v>0</v>
      </c>
      <c r="AM10" s="98">
        <f>P10*'7 - IS to Application'!X$74</f>
        <v>0</v>
      </c>
      <c r="AN10" s="98">
        <f>Q10*'7 - IS to Application'!Y$74</f>
        <v>0</v>
      </c>
      <c r="AO10" s="98">
        <f>R10*'7 - IS to Application'!Z$74</f>
        <v>0</v>
      </c>
      <c r="AP10" s="98">
        <f>S10*'7 - IS to Application'!AA$74</f>
        <v>0</v>
      </c>
      <c r="AQ10" s="98">
        <f>T10*'7 - IS to Application'!AB$74</f>
        <v>0</v>
      </c>
      <c r="AR10" s="98">
        <f>U10*'7 - IS to Application'!AC$74</f>
        <v>0</v>
      </c>
      <c r="AS10" s="98"/>
      <c r="AT10" s="98">
        <f>W10*'7 - IS to Application'!AD$74</f>
        <v>0</v>
      </c>
      <c r="AU10" s="101" t="e">
        <f>('5 - Other Costs'!$E$42)*(X10/X$22)</f>
        <v>#DIV/0!</v>
      </c>
      <c r="AW10" s="66" t="e">
        <f t="shared" si="1"/>
        <v>#DIV/0!</v>
      </c>
    </row>
    <row r="11" spans="1:49">
      <c r="B11">
        <v>9</v>
      </c>
      <c r="C11" t="s">
        <v>121</v>
      </c>
      <c r="D11" s="101">
        <f>'4 - P Costs - Service Area'!Q11</f>
        <v>0</v>
      </c>
      <c r="E11" s="98">
        <f t="shared" si="2"/>
        <v>0</v>
      </c>
      <c r="F11" s="94">
        <v>0</v>
      </c>
      <c r="G11" s="94">
        <v>0</v>
      </c>
      <c r="H11" s="94">
        <v>0</v>
      </c>
      <c r="I11" s="94">
        <v>0</v>
      </c>
      <c r="J11" s="94">
        <v>0</v>
      </c>
      <c r="K11" s="94">
        <v>0</v>
      </c>
      <c r="L11" s="94">
        <v>0</v>
      </c>
      <c r="M11" s="94">
        <v>0</v>
      </c>
      <c r="N11" s="94">
        <v>0</v>
      </c>
      <c r="O11" s="94">
        <v>0</v>
      </c>
      <c r="P11" s="94">
        <v>0</v>
      </c>
      <c r="Q11" s="94">
        <v>0</v>
      </c>
      <c r="R11" s="94">
        <v>0</v>
      </c>
      <c r="S11" s="94">
        <v>0</v>
      </c>
      <c r="T11" s="94">
        <v>0</v>
      </c>
      <c r="U11" s="94">
        <v>0</v>
      </c>
      <c r="V11" s="94"/>
      <c r="W11" s="93">
        <v>0</v>
      </c>
      <c r="X11" s="98">
        <f t="shared" si="0"/>
        <v>0</v>
      </c>
      <c r="AA11" s="98" t="e">
        <f>('5 - Other Costs'!$E$43)*(D11/D$22)</f>
        <v>#DIV/0!</v>
      </c>
      <c r="AB11" s="98" t="e">
        <f>('5 - Other Costs'!$E$44)*(E11/E$22)</f>
        <v>#DIV/0!</v>
      </c>
      <c r="AC11" s="101">
        <f>('5 - Other Costs'!$E$34)*(F11/F$22)</f>
        <v>0</v>
      </c>
      <c r="AD11" s="101">
        <f>('5 - Other Costs'!$E$36+'5 - Other Costs'!$E$37)*(G11/G$22)</f>
        <v>0</v>
      </c>
      <c r="AE11" s="101">
        <f>H11*('5 - Other Costs'!$E$27)</f>
        <v>0</v>
      </c>
      <c r="AF11" s="101">
        <f>I11*('5 - Other Costs'!$E$27)</f>
        <v>0</v>
      </c>
      <c r="AG11" s="101">
        <f>J11*('5 - Other Costs'!$E$27)</f>
        <v>0</v>
      </c>
      <c r="AH11" s="98">
        <f>K11*'7 - IS to Application'!S$74</f>
        <v>0</v>
      </c>
      <c r="AI11" s="98">
        <f>L11*'7 - IS to Application'!T$74</f>
        <v>0</v>
      </c>
      <c r="AJ11" s="98">
        <f>M11*'7 - IS to Application'!U$74</f>
        <v>0</v>
      </c>
      <c r="AK11" s="98">
        <f>N11*'7 - IS to Application'!V$74</f>
        <v>0</v>
      </c>
      <c r="AL11" s="98">
        <f>O11*'7 - IS to Application'!W$74</f>
        <v>0</v>
      </c>
      <c r="AM11" s="98">
        <f>P11*'7 - IS to Application'!X$74</f>
        <v>0</v>
      </c>
      <c r="AN11" s="98">
        <f>Q11*'7 - IS to Application'!Y$74</f>
        <v>0</v>
      </c>
      <c r="AO11" s="98">
        <f>R11*'7 - IS to Application'!Z$74</f>
        <v>0</v>
      </c>
      <c r="AP11" s="98">
        <f>S11*'7 - IS to Application'!AA$74</f>
        <v>0</v>
      </c>
      <c r="AQ11" s="98">
        <f>T11*'7 - IS to Application'!AB$74</f>
        <v>0</v>
      </c>
      <c r="AR11" s="98">
        <f>U11*'7 - IS to Application'!AC$74</f>
        <v>0</v>
      </c>
      <c r="AS11" s="98"/>
      <c r="AT11" s="98">
        <f>W11*'7 - IS to Application'!AD$74</f>
        <v>0</v>
      </c>
      <c r="AU11" s="101" t="e">
        <f>('5 - Other Costs'!$E$42)*(X11/X$22)</f>
        <v>#DIV/0!</v>
      </c>
      <c r="AW11" s="66" t="e">
        <f t="shared" si="1"/>
        <v>#DIV/0!</v>
      </c>
    </row>
    <row r="12" spans="1:49">
      <c r="B12">
        <v>10</v>
      </c>
      <c r="C12" t="s">
        <v>124</v>
      </c>
      <c r="D12" s="101">
        <f>'4 - P Costs - Service Area'!Q12</f>
        <v>0</v>
      </c>
      <c r="E12" s="98">
        <f t="shared" si="2"/>
        <v>0</v>
      </c>
      <c r="F12" s="94">
        <v>0</v>
      </c>
      <c r="G12" s="94">
        <v>0</v>
      </c>
      <c r="H12" s="94">
        <v>0</v>
      </c>
      <c r="I12" s="94">
        <v>0</v>
      </c>
      <c r="J12" s="94">
        <v>0</v>
      </c>
      <c r="K12" s="94">
        <v>0</v>
      </c>
      <c r="L12" s="94">
        <v>0</v>
      </c>
      <c r="M12" s="94">
        <v>0</v>
      </c>
      <c r="N12" s="94">
        <v>0</v>
      </c>
      <c r="O12" s="94">
        <v>0</v>
      </c>
      <c r="P12" s="94">
        <v>0</v>
      </c>
      <c r="Q12" s="94">
        <v>0</v>
      </c>
      <c r="R12" s="94">
        <v>0</v>
      </c>
      <c r="S12" s="94">
        <v>0</v>
      </c>
      <c r="T12" s="94">
        <v>0</v>
      </c>
      <c r="U12" s="94">
        <v>0</v>
      </c>
      <c r="V12" s="94"/>
      <c r="W12" s="94">
        <v>0</v>
      </c>
      <c r="X12" s="98">
        <f t="shared" si="0"/>
        <v>0</v>
      </c>
      <c r="AA12" s="98" t="e">
        <f>('5 - Other Costs'!$E$43)*(D12/D$22)</f>
        <v>#DIV/0!</v>
      </c>
      <c r="AB12" s="98" t="e">
        <f>('5 - Other Costs'!$E$44)*(E12/E$22)</f>
        <v>#DIV/0!</v>
      </c>
      <c r="AC12" s="101">
        <f>('5 - Other Costs'!$E$34)*(F12/F$22)</f>
        <v>0</v>
      </c>
      <c r="AD12" s="101">
        <f>('5 - Other Costs'!$E$36+'5 - Other Costs'!$E$37)*(G12/G$22)</f>
        <v>0</v>
      </c>
      <c r="AE12" s="101">
        <f>H12*('5 - Other Costs'!$E$27)</f>
        <v>0</v>
      </c>
      <c r="AF12" s="101">
        <f>I12*('5 - Other Costs'!$E$27)</f>
        <v>0</v>
      </c>
      <c r="AG12" s="101">
        <f>J12*('5 - Other Costs'!$E$27)</f>
        <v>0</v>
      </c>
      <c r="AH12" s="98">
        <f>K12*'7 - IS to Application'!S$74</f>
        <v>0</v>
      </c>
      <c r="AI12" s="98">
        <f>L12*'7 - IS to Application'!T$74</f>
        <v>0</v>
      </c>
      <c r="AJ12" s="98">
        <f>M12*'7 - IS to Application'!U$74</f>
        <v>0</v>
      </c>
      <c r="AK12" s="98">
        <f>N12*'7 - IS to Application'!V$74</f>
        <v>0</v>
      </c>
      <c r="AL12" s="98">
        <f>O12*'7 - IS to Application'!W$74</f>
        <v>0</v>
      </c>
      <c r="AM12" s="98">
        <f>P12*'7 - IS to Application'!X$74</f>
        <v>0</v>
      </c>
      <c r="AN12" s="98">
        <f>Q12*'7 - IS to Application'!Y$74</f>
        <v>0</v>
      </c>
      <c r="AO12" s="98">
        <f>R12*'7 - IS to Application'!Z$74</f>
        <v>0</v>
      </c>
      <c r="AP12" s="98">
        <f>S12*'7 - IS to Application'!AA$74</f>
        <v>0</v>
      </c>
      <c r="AQ12" s="98">
        <f>T12*'7 - IS to Application'!AB$74</f>
        <v>0</v>
      </c>
      <c r="AR12" s="98">
        <f>U12*'7 - IS to Application'!AC$74</f>
        <v>0</v>
      </c>
      <c r="AS12" s="98"/>
      <c r="AT12" s="98">
        <f>W12*'7 - IS to Application'!AD$74</f>
        <v>0</v>
      </c>
      <c r="AU12" s="101" t="e">
        <f>('5 - Other Costs'!$E$42)*(X12/X$22)</f>
        <v>#DIV/0!</v>
      </c>
      <c r="AW12" s="66" t="e">
        <f t="shared" si="1"/>
        <v>#DIV/0!</v>
      </c>
    </row>
    <row r="13" spans="1:49">
      <c r="B13">
        <v>11</v>
      </c>
      <c r="C13" t="s">
        <v>125</v>
      </c>
      <c r="D13" s="101">
        <f>'4 - P Costs - Service Area'!Q13</f>
        <v>0</v>
      </c>
      <c r="E13" s="98">
        <f t="shared" si="2"/>
        <v>0</v>
      </c>
      <c r="F13" s="94">
        <v>0</v>
      </c>
      <c r="G13" s="94">
        <v>0</v>
      </c>
      <c r="H13" s="94">
        <v>0</v>
      </c>
      <c r="I13" s="94">
        <v>0</v>
      </c>
      <c r="J13" s="94">
        <v>0</v>
      </c>
      <c r="K13" s="94">
        <v>0</v>
      </c>
      <c r="L13" s="94">
        <v>0</v>
      </c>
      <c r="M13" s="94">
        <v>0</v>
      </c>
      <c r="N13" s="94">
        <v>0</v>
      </c>
      <c r="O13" s="94">
        <v>0</v>
      </c>
      <c r="P13" s="94">
        <v>0</v>
      </c>
      <c r="Q13" s="94">
        <v>0</v>
      </c>
      <c r="R13" s="94">
        <v>0</v>
      </c>
      <c r="S13" s="94">
        <v>0</v>
      </c>
      <c r="T13" s="94">
        <v>0</v>
      </c>
      <c r="U13" s="94">
        <v>0</v>
      </c>
      <c r="V13" s="94"/>
      <c r="W13" s="94">
        <v>0</v>
      </c>
      <c r="X13" s="98">
        <f t="shared" si="0"/>
        <v>0</v>
      </c>
      <c r="AA13" s="98" t="e">
        <f>('5 - Other Costs'!$E$43)*(D13/D$22)</f>
        <v>#DIV/0!</v>
      </c>
      <c r="AB13" s="98" t="e">
        <f>('5 - Other Costs'!$E$44)*(E13/E$22)</f>
        <v>#DIV/0!</v>
      </c>
      <c r="AC13" s="101">
        <f>('5 - Other Costs'!$E$34)*(F13/F$22)</f>
        <v>0</v>
      </c>
      <c r="AD13" s="101">
        <f>('5 - Other Costs'!$E$36+'5 - Other Costs'!$E$37)*(G13/G$22)</f>
        <v>0</v>
      </c>
      <c r="AE13" s="101">
        <f>H13*('5 - Other Costs'!$E$27)</f>
        <v>0</v>
      </c>
      <c r="AF13" s="101">
        <f>I13*('5 - Other Costs'!$E$27)</f>
        <v>0</v>
      </c>
      <c r="AG13" s="101">
        <f>J13*('5 - Other Costs'!$E$27)</f>
        <v>0</v>
      </c>
      <c r="AH13" s="98">
        <f>K13*'7 - IS to Application'!S$74</f>
        <v>0</v>
      </c>
      <c r="AI13" s="98">
        <f>L13*'7 - IS to Application'!T$74</f>
        <v>0</v>
      </c>
      <c r="AJ13" s="98">
        <f>M13*'7 - IS to Application'!U$74</f>
        <v>0</v>
      </c>
      <c r="AK13" s="98">
        <f>N13*'7 - IS to Application'!V$74</f>
        <v>0</v>
      </c>
      <c r="AL13" s="98">
        <f>O13*'7 - IS to Application'!W$74</f>
        <v>0</v>
      </c>
      <c r="AM13" s="98">
        <f>P13*'7 - IS to Application'!X$74</f>
        <v>0</v>
      </c>
      <c r="AN13" s="98">
        <f>Q13*'7 - IS to Application'!Y$74</f>
        <v>0</v>
      </c>
      <c r="AO13" s="98">
        <f>R13*'7 - IS to Application'!Z$74</f>
        <v>0</v>
      </c>
      <c r="AP13" s="98">
        <f>S13*'7 - IS to Application'!AA$74</f>
        <v>0</v>
      </c>
      <c r="AQ13" s="98">
        <f>T13*'7 - IS to Application'!AB$74</f>
        <v>0</v>
      </c>
      <c r="AR13" s="98">
        <f>U13*'7 - IS to Application'!AC$74</f>
        <v>0</v>
      </c>
      <c r="AS13" s="98"/>
      <c r="AT13" s="98">
        <f>W13*'7 - IS to Application'!AD$74</f>
        <v>0</v>
      </c>
      <c r="AU13" s="101" t="e">
        <f>('5 - Other Costs'!$E$42)*(X13/X$22)</f>
        <v>#DIV/0!</v>
      </c>
      <c r="AW13" s="66" t="e">
        <f t="shared" si="1"/>
        <v>#DIV/0!</v>
      </c>
    </row>
    <row r="14" spans="1:49">
      <c r="B14">
        <v>12</v>
      </c>
      <c r="C14" t="s">
        <v>126</v>
      </c>
      <c r="D14" s="101">
        <f>'4 - P Costs - Service Area'!Q14</f>
        <v>0</v>
      </c>
      <c r="E14" s="98">
        <f t="shared" si="2"/>
        <v>0</v>
      </c>
      <c r="F14" s="94">
        <v>0</v>
      </c>
      <c r="G14" s="94">
        <v>0</v>
      </c>
      <c r="H14" s="94">
        <v>0</v>
      </c>
      <c r="I14" s="94">
        <v>0</v>
      </c>
      <c r="J14" s="94">
        <v>0</v>
      </c>
      <c r="K14" s="94">
        <v>0</v>
      </c>
      <c r="L14" s="94">
        <v>1</v>
      </c>
      <c r="M14" s="94">
        <v>0</v>
      </c>
      <c r="N14" s="94">
        <v>0</v>
      </c>
      <c r="O14" s="94">
        <v>0</v>
      </c>
      <c r="P14" s="94">
        <v>0</v>
      </c>
      <c r="Q14" s="94">
        <v>0</v>
      </c>
      <c r="R14" s="94">
        <v>0</v>
      </c>
      <c r="S14" s="94">
        <v>0</v>
      </c>
      <c r="T14" s="94">
        <v>0</v>
      </c>
      <c r="U14" s="94">
        <v>0</v>
      </c>
      <c r="V14" s="94"/>
      <c r="W14" s="94">
        <v>0</v>
      </c>
      <c r="X14" s="98">
        <f t="shared" si="0"/>
        <v>0</v>
      </c>
      <c r="AA14" s="98" t="e">
        <f>('5 - Other Costs'!$E$43)*(D14/D$22)</f>
        <v>#DIV/0!</v>
      </c>
      <c r="AB14" s="98" t="e">
        <f>('5 - Other Costs'!$E$44)*(E14/E$22)</f>
        <v>#DIV/0!</v>
      </c>
      <c r="AC14" s="101">
        <f>('5 - Other Costs'!$E$34)*(F14/F$22)</f>
        <v>0</v>
      </c>
      <c r="AD14" s="101">
        <f>('5 - Other Costs'!$E$36+'5 - Other Costs'!$E$37)*(G14/G$22)</f>
        <v>0</v>
      </c>
      <c r="AE14" s="101">
        <f>H14*('5 - Other Costs'!$E$27)</f>
        <v>0</v>
      </c>
      <c r="AF14" s="101">
        <f>I14*('5 - Other Costs'!$E$27)</f>
        <v>0</v>
      </c>
      <c r="AG14" s="101">
        <f>J14*('5 - Other Costs'!$E$27)</f>
        <v>0</v>
      </c>
      <c r="AH14" s="98">
        <f>K14*'7 - IS to Application'!S$74</f>
        <v>0</v>
      </c>
      <c r="AI14" s="98">
        <f>L14*'7 - IS to Application'!T$74</f>
        <v>0</v>
      </c>
      <c r="AJ14" s="98">
        <f>M14*'7 - IS to Application'!U$74</f>
        <v>0</v>
      </c>
      <c r="AK14" s="98">
        <f>N14*'7 - IS to Application'!V$74</f>
        <v>0</v>
      </c>
      <c r="AL14" s="98">
        <f>O14*'7 - IS to Application'!W$74</f>
        <v>0</v>
      </c>
      <c r="AM14" s="98">
        <f>P14*'7 - IS to Application'!X$74</f>
        <v>0</v>
      </c>
      <c r="AN14" s="98">
        <f>Q14*'7 - IS to Application'!Y$74</f>
        <v>0</v>
      </c>
      <c r="AO14" s="98">
        <f>R14*'7 - IS to Application'!Z$74</f>
        <v>0</v>
      </c>
      <c r="AP14" s="98">
        <f>S14*'7 - IS to Application'!AA$74</f>
        <v>0</v>
      </c>
      <c r="AQ14" s="98">
        <f>T14*'7 - IS to Application'!AB$74</f>
        <v>0</v>
      </c>
      <c r="AR14" s="98">
        <f>U14*'7 - IS to Application'!AC$74</f>
        <v>0</v>
      </c>
      <c r="AS14" s="98"/>
      <c r="AT14" s="98">
        <f>W14*'7 - IS to Application'!AD$74</f>
        <v>0</v>
      </c>
      <c r="AU14" s="101" t="e">
        <f>('5 - Other Costs'!$E$42)*(X14/X$22)</f>
        <v>#DIV/0!</v>
      </c>
      <c r="AW14" s="66" t="e">
        <f t="shared" si="1"/>
        <v>#DIV/0!</v>
      </c>
    </row>
    <row r="15" spans="1:49">
      <c r="B15">
        <v>13</v>
      </c>
      <c r="C15" t="s">
        <v>133</v>
      </c>
      <c r="D15" s="101">
        <f>'4 - P Costs - Service Area'!Q15</f>
        <v>0</v>
      </c>
      <c r="E15" s="98">
        <f t="shared" si="2"/>
        <v>0</v>
      </c>
      <c r="F15" s="94">
        <v>0</v>
      </c>
      <c r="G15" s="94">
        <v>0</v>
      </c>
      <c r="H15" s="94">
        <v>0</v>
      </c>
      <c r="I15" s="94">
        <v>0</v>
      </c>
      <c r="J15" s="94">
        <v>0</v>
      </c>
      <c r="K15" s="94">
        <v>0</v>
      </c>
      <c r="L15" s="94">
        <v>0</v>
      </c>
      <c r="M15" s="94">
        <v>0</v>
      </c>
      <c r="N15" s="94">
        <v>0</v>
      </c>
      <c r="O15" s="94">
        <v>0</v>
      </c>
      <c r="P15" s="94">
        <v>0</v>
      </c>
      <c r="Q15" s="94">
        <v>0</v>
      </c>
      <c r="R15" s="94">
        <v>0</v>
      </c>
      <c r="S15" s="94">
        <v>0</v>
      </c>
      <c r="T15" s="94">
        <v>0</v>
      </c>
      <c r="U15" s="94">
        <v>0</v>
      </c>
      <c r="V15" s="94"/>
      <c r="W15" s="93">
        <v>0</v>
      </c>
      <c r="X15" s="98">
        <f t="shared" si="0"/>
        <v>0</v>
      </c>
      <c r="AA15" s="98" t="e">
        <f>('5 - Other Costs'!$E$43)*(D15/D$22)</f>
        <v>#DIV/0!</v>
      </c>
      <c r="AB15" s="98" t="e">
        <f>('5 - Other Costs'!$E$44)*(E15/E$22)</f>
        <v>#DIV/0!</v>
      </c>
      <c r="AC15" s="101">
        <f>('5 - Other Costs'!$E$34)*(F15/F$22)</f>
        <v>0</v>
      </c>
      <c r="AD15" s="101">
        <f>('5 - Other Costs'!$E$36+'5 - Other Costs'!$E$37)*(G15/G$22)</f>
        <v>0</v>
      </c>
      <c r="AE15" s="101">
        <f>H15*('5 - Other Costs'!$E$27)</f>
        <v>0</v>
      </c>
      <c r="AF15" s="101">
        <f>I15*('5 - Other Costs'!$E$27)</f>
        <v>0</v>
      </c>
      <c r="AG15" s="101">
        <f>J15*('5 - Other Costs'!$E$27)</f>
        <v>0</v>
      </c>
      <c r="AH15" s="98">
        <f>K15*'7 - IS to Application'!S$74</f>
        <v>0</v>
      </c>
      <c r="AI15" s="98">
        <f>L15*'7 - IS to Application'!T$74</f>
        <v>0</v>
      </c>
      <c r="AJ15" s="98">
        <f>M15*'7 - IS to Application'!U$74</f>
        <v>0</v>
      </c>
      <c r="AK15" s="98">
        <f>N15*'7 - IS to Application'!V$74</f>
        <v>0</v>
      </c>
      <c r="AL15" s="98">
        <f>O15*'7 - IS to Application'!W$74</f>
        <v>0</v>
      </c>
      <c r="AM15" s="98">
        <f>P15*'7 - IS to Application'!X$74</f>
        <v>0</v>
      </c>
      <c r="AN15" s="98">
        <f>Q15*'7 - IS to Application'!Y$74</f>
        <v>0</v>
      </c>
      <c r="AO15" s="98">
        <f>R15*'7 - IS to Application'!Z$74</f>
        <v>0</v>
      </c>
      <c r="AP15" s="98">
        <f>S15*'7 - IS to Application'!AA$74</f>
        <v>0</v>
      </c>
      <c r="AQ15" s="98">
        <f>T15*'7 - IS to Application'!AB$74</f>
        <v>0</v>
      </c>
      <c r="AR15" s="98">
        <f>U15*'7 - IS to Application'!AC$74</f>
        <v>0</v>
      </c>
      <c r="AS15" s="98"/>
      <c r="AT15" s="98">
        <f>W15*'7 - IS to Application'!AD$74</f>
        <v>0</v>
      </c>
      <c r="AU15" s="101" t="e">
        <f>('5 - Other Costs'!$E$42)*(X15/X$22)</f>
        <v>#DIV/0!</v>
      </c>
      <c r="AW15" s="66" t="e">
        <f t="shared" si="1"/>
        <v>#DIV/0!</v>
      </c>
    </row>
    <row r="16" spans="1:49">
      <c r="B16">
        <v>14</v>
      </c>
      <c r="C16" t="s">
        <v>212</v>
      </c>
      <c r="D16" s="101">
        <f>'4 - P Costs - Service Area'!Q16</f>
        <v>0</v>
      </c>
      <c r="E16" s="98">
        <f t="shared" si="2"/>
        <v>0</v>
      </c>
      <c r="F16" s="94">
        <v>0</v>
      </c>
      <c r="G16" s="94">
        <v>0</v>
      </c>
      <c r="H16" s="94">
        <v>0</v>
      </c>
      <c r="I16" s="94">
        <v>0</v>
      </c>
      <c r="J16" s="94">
        <v>0</v>
      </c>
      <c r="K16" s="94">
        <v>0</v>
      </c>
      <c r="L16" s="94">
        <v>0</v>
      </c>
      <c r="M16" s="94">
        <v>0</v>
      </c>
      <c r="N16" s="94">
        <v>1</v>
      </c>
      <c r="O16" s="94">
        <v>0</v>
      </c>
      <c r="P16" s="94">
        <v>0</v>
      </c>
      <c r="Q16" s="94">
        <v>0</v>
      </c>
      <c r="R16" s="94">
        <v>0</v>
      </c>
      <c r="S16" s="94">
        <v>0</v>
      </c>
      <c r="T16" s="94">
        <v>0</v>
      </c>
      <c r="U16" s="94">
        <v>0</v>
      </c>
      <c r="V16" s="94"/>
      <c r="W16" s="94">
        <v>0</v>
      </c>
      <c r="X16" s="98">
        <f t="shared" si="0"/>
        <v>0</v>
      </c>
      <c r="AA16" s="98" t="e">
        <f>('5 - Other Costs'!$E$43)*(D16/D$22)</f>
        <v>#DIV/0!</v>
      </c>
      <c r="AB16" s="98" t="e">
        <f>('5 - Other Costs'!$E$44)*(E16/E$22)</f>
        <v>#DIV/0!</v>
      </c>
      <c r="AC16" s="101">
        <f>('5 - Other Costs'!$E$34)*(F16/F$22)</f>
        <v>0</v>
      </c>
      <c r="AD16" s="101">
        <f>('5 - Other Costs'!$E$36+'5 - Other Costs'!$E$37)*(G16/G$22)</f>
        <v>0</v>
      </c>
      <c r="AE16" s="101">
        <f>H16*('5 - Other Costs'!$E$27)</f>
        <v>0</v>
      </c>
      <c r="AF16" s="101">
        <f>I16*('5 - Other Costs'!$E$27)</f>
        <v>0</v>
      </c>
      <c r="AG16" s="101">
        <f>J16*('5 - Other Costs'!$E$27)</f>
        <v>0</v>
      </c>
      <c r="AH16" s="98">
        <f>K16*'7 - IS to Application'!S$74</f>
        <v>0</v>
      </c>
      <c r="AI16" s="98">
        <f>L16*'7 - IS to Application'!T$74</f>
        <v>0</v>
      </c>
      <c r="AJ16" s="98">
        <f>M16*'7 - IS to Application'!U$74</f>
        <v>0</v>
      </c>
      <c r="AK16" s="98">
        <f>N16*'7 - IS to Application'!V$74</f>
        <v>0</v>
      </c>
      <c r="AL16" s="98">
        <f>O16*'7 - IS to Application'!W$74</f>
        <v>0</v>
      </c>
      <c r="AM16" s="98">
        <f>P16*'7 - IS to Application'!X$74</f>
        <v>0</v>
      </c>
      <c r="AN16" s="98">
        <f>Q16*'7 - IS to Application'!Y$74</f>
        <v>0</v>
      </c>
      <c r="AO16" s="98">
        <f>R16*'7 - IS to Application'!Z$74</f>
        <v>0</v>
      </c>
      <c r="AP16" s="98">
        <f>S16*'7 - IS to Application'!AA$74</f>
        <v>0</v>
      </c>
      <c r="AQ16" s="98">
        <f>T16*'7 - IS to Application'!AB$74</f>
        <v>0</v>
      </c>
      <c r="AR16" s="98">
        <f>U16*'7 - IS to Application'!AC$74</f>
        <v>0</v>
      </c>
      <c r="AS16" s="98"/>
      <c r="AT16" s="98">
        <f>W16*'7 - IS to Application'!AD$74</f>
        <v>0</v>
      </c>
      <c r="AU16" s="101" t="e">
        <f>('5 - Other Costs'!$E$42)*(X16/X$22)</f>
        <v>#DIV/0!</v>
      </c>
      <c r="AW16" s="66" t="e">
        <f t="shared" si="1"/>
        <v>#DIV/0!</v>
      </c>
    </row>
    <row r="17" spans="1:49">
      <c r="B17" s="121" t="s">
        <v>50</v>
      </c>
      <c r="C17" t="s">
        <v>213</v>
      </c>
      <c r="D17" s="101">
        <f>'4 - P Costs - Service Area'!Q17</f>
        <v>0</v>
      </c>
      <c r="E17" s="98">
        <f>D17</f>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c r="W17" s="94">
        <v>0</v>
      </c>
      <c r="X17" s="98">
        <f t="shared" si="0"/>
        <v>0</v>
      </c>
      <c r="AA17" s="98" t="e">
        <f>('5 - Other Costs'!$E$43)*(D17/D$22)</f>
        <v>#DIV/0!</v>
      </c>
      <c r="AB17" s="98" t="e">
        <f>('5 - Other Costs'!$E$44)*(E17/E$22)</f>
        <v>#DIV/0!</v>
      </c>
      <c r="AC17" s="101">
        <f>('5 - Other Costs'!$E$34)*(F17/F$22)</f>
        <v>0</v>
      </c>
      <c r="AD17" s="101">
        <f>('5 - Other Costs'!$E$36+'5 - Other Costs'!$E$37)*(G17/G$22)</f>
        <v>0</v>
      </c>
      <c r="AE17" s="101">
        <f>H17*('5 - Other Costs'!$E$27)</f>
        <v>0</v>
      </c>
      <c r="AF17" s="101">
        <f>I17*('5 - Other Costs'!$E$27)</f>
        <v>0</v>
      </c>
      <c r="AG17" s="101">
        <f>J17*('5 - Other Costs'!$E$27)</f>
        <v>0</v>
      </c>
      <c r="AH17" s="98">
        <f>K17*'7 - IS to Application'!S$74</f>
        <v>0</v>
      </c>
      <c r="AI17" s="98">
        <f>L17*'7 - IS to Application'!T$74</f>
        <v>0</v>
      </c>
      <c r="AJ17" s="98">
        <f>M17*'7 - IS to Application'!U$74</f>
        <v>0</v>
      </c>
      <c r="AK17" s="98">
        <f>N17*'7 - IS to Application'!V$74</f>
        <v>0</v>
      </c>
      <c r="AL17" s="98">
        <f>O17*'7 - IS to Application'!W$74</f>
        <v>0</v>
      </c>
      <c r="AM17" s="98">
        <f>P17*'7 - IS to Application'!X$74</f>
        <v>0</v>
      </c>
      <c r="AN17" s="98">
        <f>Q17*'7 - IS to Application'!Y$74</f>
        <v>0</v>
      </c>
      <c r="AO17" s="98">
        <f>R17*'7 - IS to Application'!Z$74</f>
        <v>0</v>
      </c>
      <c r="AP17" s="98">
        <f>S17*'7 - IS to Application'!AA$74</f>
        <v>0</v>
      </c>
      <c r="AQ17" s="98">
        <f>T17*'7 - IS to Application'!AB$74</f>
        <v>0</v>
      </c>
      <c r="AR17" s="98">
        <f>U17*'7 - IS to Application'!AC$74</f>
        <v>0</v>
      </c>
      <c r="AS17" s="98"/>
      <c r="AT17" s="98">
        <f>W17*'7 - IS to Application'!AD$74</f>
        <v>0</v>
      </c>
      <c r="AU17" s="101" t="e">
        <f>('5 - Other Costs'!$E$42)*(X17/X$22)</f>
        <v>#DIV/0!</v>
      </c>
      <c r="AW17" s="66" t="e">
        <f t="shared" si="1"/>
        <v>#DIV/0!</v>
      </c>
    </row>
    <row r="18" spans="1:49">
      <c r="B18">
        <v>15</v>
      </c>
      <c r="C18" t="s">
        <v>217</v>
      </c>
      <c r="D18" s="101">
        <f>'4 - P Costs - Service Area'!Q18</f>
        <v>0</v>
      </c>
      <c r="E18" s="98">
        <f t="shared" si="2"/>
        <v>0</v>
      </c>
      <c r="F18" s="95">
        <v>0</v>
      </c>
      <c r="G18" s="95">
        <v>0</v>
      </c>
      <c r="H18" s="95">
        <v>0</v>
      </c>
      <c r="I18" s="95">
        <v>0</v>
      </c>
      <c r="J18" s="95">
        <v>0</v>
      </c>
      <c r="K18" s="95">
        <v>0</v>
      </c>
      <c r="L18" s="95">
        <v>0</v>
      </c>
      <c r="M18" s="95">
        <v>0</v>
      </c>
      <c r="N18" s="95">
        <v>0</v>
      </c>
      <c r="O18" s="95">
        <v>0</v>
      </c>
      <c r="P18" s="95">
        <v>0</v>
      </c>
      <c r="Q18" s="95">
        <v>0</v>
      </c>
      <c r="R18" s="95">
        <v>0</v>
      </c>
      <c r="S18" s="95">
        <v>0</v>
      </c>
      <c r="T18" s="95">
        <v>0</v>
      </c>
      <c r="U18" s="95">
        <v>1</v>
      </c>
      <c r="V18" s="95"/>
      <c r="W18" s="94">
        <v>0</v>
      </c>
      <c r="X18" s="98">
        <f t="shared" si="0"/>
        <v>0</v>
      </c>
      <c r="AA18" s="98" t="e">
        <f>('5 - Other Costs'!$E$43)*(D18/D$22)</f>
        <v>#DIV/0!</v>
      </c>
      <c r="AB18" s="98" t="e">
        <f>('5 - Other Costs'!$E$44)*(E18/E$22)</f>
        <v>#DIV/0!</v>
      </c>
      <c r="AC18" s="101">
        <f>('5 - Other Costs'!$E$34)*(F18/F$22)</f>
        <v>0</v>
      </c>
      <c r="AD18" s="101">
        <f>('5 - Other Costs'!$E$36+'5 - Other Costs'!$E$37)*(G18/G$22)</f>
        <v>0</v>
      </c>
      <c r="AE18" s="101">
        <f>H18*('5 - Other Costs'!$E$27)</f>
        <v>0</v>
      </c>
      <c r="AF18" s="101">
        <f>I18*('5 - Other Costs'!$E$27)</f>
        <v>0</v>
      </c>
      <c r="AG18" s="101">
        <f>J18*('5 - Other Costs'!$E$27)</f>
        <v>0</v>
      </c>
      <c r="AH18" s="98">
        <f>K18*'7 - IS to Application'!S$74</f>
        <v>0</v>
      </c>
      <c r="AI18" s="98">
        <f>L18*'7 - IS to Application'!T$74</f>
        <v>0</v>
      </c>
      <c r="AJ18" s="98">
        <f>M18*'7 - IS to Application'!U$74</f>
        <v>0</v>
      </c>
      <c r="AK18" s="98">
        <f>N18*'7 - IS to Application'!V$74</f>
        <v>0</v>
      </c>
      <c r="AL18" s="98">
        <f>O18*'7 - IS to Application'!W$74</f>
        <v>0</v>
      </c>
      <c r="AM18" s="98">
        <f>P18*'7 - IS to Application'!X$74</f>
        <v>0</v>
      </c>
      <c r="AN18" s="98">
        <f>Q18*'7 - IS to Application'!Y$74</f>
        <v>0</v>
      </c>
      <c r="AO18" s="98">
        <f>R18*'7 - IS to Application'!Z$74</f>
        <v>0</v>
      </c>
      <c r="AP18" s="98">
        <f>S18*'7 - IS to Application'!AA$74</f>
        <v>0</v>
      </c>
      <c r="AQ18" s="98">
        <f>T18*'7 - IS to Application'!AB$74</f>
        <v>0</v>
      </c>
      <c r="AR18" s="98">
        <f>U18*'7 - IS to Application'!AC$74</f>
        <v>0</v>
      </c>
      <c r="AS18" s="98"/>
      <c r="AT18" s="98">
        <f>W18*'7 - IS to Application'!AD$74</f>
        <v>0</v>
      </c>
      <c r="AU18" s="101" t="e">
        <f>('5 - Other Costs'!$E$42)*(X18/X$22)</f>
        <v>#DIV/0!</v>
      </c>
      <c r="AW18" s="66" t="e">
        <f t="shared" si="1"/>
        <v>#DIV/0!</v>
      </c>
    </row>
    <row r="19" spans="1:49">
      <c r="B19" s="121" t="s">
        <v>216</v>
      </c>
      <c r="C19" t="s">
        <v>218</v>
      </c>
      <c r="D19" s="101">
        <f>'4 - P Costs - Service Area'!Q19</f>
        <v>0</v>
      </c>
      <c r="E19" s="98">
        <f>D19</f>
        <v>0</v>
      </c>
      <c r="F19" s="95">
        <v>0</v>
      </c>
      <c r="G19" s="95">
        <v>0</v>
      </c>
      <c r="H19" s="95">
        <v>0</v>
      </c>
      <c r="I19" s="95">
        <v>0</v>
      </c>
      <c r="J19" s="95">
        <v>0</v>
      </c>
      <c r="K19" s="95">
        <v>0</v>
      </c>
      <c r="L19" s="95">
        <v>0</v>
      </c>
      <c r="M19" s="95">
        <v>0</v>
      </c>
      <c r="N19" s="95">
        <v>0</v>
      </c>
      <c r="O19" s="95">
        <v>0</v>
      </c>
      <c r="P19" s="95">
        <v>0</v>
      </c>
      <c r="Q19" s="95">
        <v>0</v>
      </c>
      <c r="R19" s="95">
        <v>0</v>
      </c>
      <c r="S19" s="95">
        <v>0</v>
      </c>
      <c r="T19" s="95">
        <v>0</v>
      </c>
      <c r="U19" s="95">
        <v>0</v>
      </c>
      <c r="V19" s="95"/>
      <c r="W19" s="93">
        <v>0</v>
      </c>
      <c r="X19" s="98">
        <f t="shared" si="0"/>
        <v>0</v>
      </c>
      <c r="AA19" s="98" t="e">
        <f>('5 - Other Costs'!$E$43)*(D19/D$22)</f>
        <v>#DIV/0!</v>
      </c>
      <c r="AB19" s="98" t="e">
        <f>('5 - Other Costs'!$E$44)*(E19/E$22)</f>
        <v>#DIV/0!</v>
      </c>
      <c r="AC19" s="101">
        <f>('5 - Other Costs'!$E$34)*(F19/F$22)</f>
        <v>0</v>
      </c>
      <c r="AD19" s="101">
        <f>('5 - Other Costs'!$E$36+'5 - Other Costs'!$E$37)*(G19/G$22)</f>
        <v>0</v>
      </c>
      <c r="AE19" s="101">
        <f>H19*('5 - Other Costs'!$E$27)</f>
        <v>0</v>
      </c>
      <c r="AF19" s="101">
        <f>I19*('5 - Other Costs'!$E$27)</f>
        <v>0</v>
      </c>
      <c r="AG19" s="101">
        <f>J19*('5 - Other Costs'!$E$27)</f>
        <v>0</v>
      </c>
      <c r="AH19" s="98">
        <f>K19*'7 - IS to Application'!S$74</f>
        <v>0</v>
      </c>
      <c r="AI19" s="98">
        <f>L19*'7 - IS to Application'!T$74</f>
        <v>0</v>
      </c>
      <c r="AJ19" s="98">
        <f>M19*'7 - IS to Application'!U$74</f>
        <v>0</v>
      </c>
      <c r="AK19" s="98">
        <f>N19*'7 - IS to Application'!V$74</f>
        <v>0</v>
      </c>
      <c r="AL19" s="98">
        <f>O19*'7 - IS to Application'!W$74</f>
        <v>0</v>
      </c>
      <c r="AM19" s="98">
        <f>P19*'7 - IS to Application'!X$74</f>
        <v>0</v>
      </c>
      <c r="AN19" s="98">
        <f>Q19*'7 - IS to Application'!Y$74</f>
        <v>0</v>
      </c>
      <c r="AO19" s="98">
        <f>R19*'7 - IS to Application'!Z$74</f>
        <v>0</v>
      </c>
      <c r="AP19" s="98">
        <f>S19*'7 - IS to Application'!AA$74</f>
        <v>0</v>
      </c>
      <c r="AQ19" s="98">
        <f>T19*'7 - IS to Application'!AB$74</f>
        <v>0</v>
      </c>
      <c r="AR19" s="98">
        <f>U19*'7 - IS to Application'!AC$74</f>
        <v>0</v>
      </c>
      <c r="AS19" s="98"/>
      <c r="AT19" s="98">
        <f>W19*'7 - IS to Application'!AD$74</f>
        <v>0</v>
      </c>
      <c r="AU19" s="101" t="e">
        <f>('5 - Other Costs'!$E$42)*(X19/X$22)</f>
        <v>#DIV/0!</v>
      </c>
      <c r="AW19" s="66" t="e">
        <f t="shared" si="1"/>
        <v>#DIV/0!</v>
      </c>
    </row>
    <row r="20" spans="1:49">
      <c r="B20">
        <v>16</v>
      </c>
      <c r="C20" t="s">
        <v>7</v>
      </c>
      <c r="D20" s="101">
        <f>'4 - P Costs - Service Area'!Q20</f>
        <v>0</v>
      </c>
      <c r="E20" s="101">
        <f t="shared" si="2"/>
        <v>0</v>
      </c>
      <c r="F20" s="95">
        <v>0</v>
      </c>
      <c r="G20" s="95">
        <v>0</v>
      </c>
      <c r="H20" s="95">
        <v>0</v>
      </c>
      <c r="I20" s="95">
        <v>0</v>
      </c>
      <c r="J20" s="95">
        <v>0</v>
      </c>
      <c r="K20" s="95">
        <v>0</v>
      </c>
      <c r="L20" s="95">
        <v>0</v>
      </c>
      <c r="M20" s="95">
        <v>0</v>
      </c>
      <c r="N20" s="95"/>
      <c r="O20" s="95">
        <v>0</v>
      </c>
      <c r="P20" s="95">
        <v>0</v>
      </c>
      <c r="Q20" s="95">
        <v>0</v>
      </c>
      <c r="R20" s="95">
        <v>0</v>
      </c>
      <c r="S20" s="95">
        <v>0</v>
      </c>
      <c r="T20" s="95">
        <v>0</v>
      </c>
      <c r="U20" s="95">
        <v>0</v>
      </c>
      <c r="V20" s="95"/>
      <c r="W20" s="95">
        <v>1</v>
      </c>
      <c r="X20" s="101">
        <f t="shared" si="0"/>
        <v>0</v>
      </c>
      <c r="Y20" s="126"/>
      <c r="Z20" s="126"/>
      <c r="AA20" s="101" t="e">
        <f>('5 - Other Costs'!$E$43)*(D20/D$22)</f>
        <v>#DIV/0!</v>
      </c>
      <c r="AB20" s="101" t="e">
        <f>('5 - Other Costs'!$E$44)*(E20/E$22)</f>
        <v>#DIV/0!</v>
      </c>
      <c r="AC20" s="101">
        <f>('5 - Other Costs'!$E$34)*(F20/F$22)</f>
        <v>0</v>
      </c>
      <c r="AD20" s="101">
        <f>('5 - Other Costs'!$E$36+'5 - Other Costs'!$E$37)*(G20/G$22)</f>
        <v>0</v>
      </c>
      <c r="AE20" s="101">
        <f>H20*('5 - Other Costs'!$E$27)</f>
        <v>0</v>
      </c>
      <c r="AF20" s="101">
        <f>I20*('5 - Other Costs'!$E$27)</f>
        <v>0</v>
      </c>
      <c r="AG20" s="101">
        <f>J20*('5 - Other Costs'!$E$27)</f>
        <v>0</v>
      </c>
      <c r="AH20" s="101">
        <f>K20*'7 - IS to Application'!S$74</f>
        <v>0</v>
      </c>
      <c r="AI20" s="101">
        <f>L20*'7 - IS to Application'!T$74</f>
        <v>0</v>
      </c>
      <c r="AJ20" s="101">
        <f>M20*'7 - IS to Application'!U$74</f>
        <v>0</v>
      </c>
      <c r="AK20" s="101">
        <f>N20*'7 - IS to Application'!V$74</f>
        <v>0</v>
      </c>
      <c r="AL20" s="101">
        <f>O20*'7 - IS to Application'!W$74</f>
        <v>0</v>
      </c>
      <c r="AM20" s="101">
        <f>P20*'7 - IS to Application'!X$74</f>
        <v>0</v>
      </c>
      <c r="AN20" s="101">
        <f>Q20*'7 - IS to Application'!Y$74</f>
        <v>0</v>
      </c>
      <c r="AO20" s="101">
        <f>R20*'7 - IS to Application'!Z$74</f>
        <v>0</v>
      </c>
      <c r="AP20" s="101">
        <f>S20*'7 - IS to Application'!AA$74</f>
        <v>0</v>
      </c>
      <c r="AQ20" s="101">
        <f>T20*'7 - IS to Application'!AB$74</f>
        <v>0</v>
      </c>
      <c r="AR20" s="101">
        <f>U20*'7 - IS to Application'!AC$74</f>
        <v>0</v>
      </c>
      <c r="AS20" s="101"/>
      <c r="AT20" s="101">
        <f>W20*'7 - IS to Application'!AD$74</f>
        <v>0</v>
      </c>
      <c r="AU20" s="101" t="e">
        <f>('5 - Other Costs'!$E$42)*(X20/X$22)</f>
        <v>#DIV/0!</v>
      </c>
      <c r="AV20" s="126"/>
      <c r="AW20" s="68" t="e">
        <f t="shared" si="1"/>
        <v>#DIV/0!</v>
      </c>
    </row>
    <row r="21" spans="1:49">
      <c r="B21" s="121">
        <v>17</v>
      </c>
      <c r="C21" t="s">
        <v>228</v>
      </c>
      <c r="D21" s="99">
        <f>'4 - P Costs - Service Area'!Q21</f>
        <v>0</v>
      </c>
      <c r="E21" s="99">
        <f t="shared" ref="E21" si="3">D21</f>
        <v>0</v>
      </c>
      <c r="F21" s="96">
        <v>0</v>
      </c>
      <c r="G21" s="96">
        <v>0</v>
      </c>
      <c r="H21" s="96">
        <v>0</v>
      </c>
      <c r="I21" s="96">
        <v>0</v>
      </c>
      <c r="J21" s="96">
        <v>0</v>
      </c>
      <c r="K21" s="96"/>
      <c r="L21" s="96"/>
      <c r="M21" s="96"/>
      <c r="N21" s="96"/>
      <c r="O21" s="96"/>
      <c r="P21" s="96"/>
      <c r="Q21" s="96"/>
      <c r="R21" s="96">
        <v>1</v>
      </c>
      <c r="S21" s="96"/>
      <c r="T21" s="96"/>
      <c r="U21" s="96"/>
      <c r="V21" s="96"/>
      <c r="W21" s="96"/>
      <c r="X21" s="99">
        <f t="shared" si="0"/>
        <v>0</v>
      </c>
      <c r="Y21" s="126"/>
      <c r="Z21" s="126"/>
      <c r="AA21" s="99" t="e">
        <f>('5 - Other Costs'!$E$43)*(D21/D$22)</f>
        <v>#DIV/0!</v>
      </c>
      <c r="AB21" s="99" t="e">
        <f>('5 - Other Costs'!$E$44)*(E21/E$22)</f>
        <v>#DIV/0!</v>
      </c>
      <c r="AC21" s="99">
        <f>('5 - Other Costs'!$E$34)*(F21/F$22)</f>
        <v>0</v>
      </c>
      <c r="AD21" s="99">
        <f>('5 - Other Costs'!$E$36+'5 - Other Costs'!$E$37)*(G21/G$22)</f>
        <v>0</v>
      </c>
      <c r="AE21" s="99">
        <f>H21*('5 - Other Costs'!$E$27)</f>
        <v>0</v>
      </c>
      <c r="AF21" s="99">
        <f>I21*('5 - Other Costs'!$E$27)</f>
        <v>0</v>
      </c>
      <c r="AG21" s="99">
        <f>J21*('5 - Other Costs'!$E$27)</f>
        <v>0</v>
      </c>
      <c r="AH21" s="99">
        <f>K21*'7 - IS to Application'!S$74</f>
        <v>0</v>
      </c>
      <c r="AI21" s="99">
        <f>L21*'7 - IS to Application'!T$74</f>
        <v>0</v>
      </c>
      <c r="AJ21" s="99">
        <f>M21*'7 - IS to Application'!U$74</f>
        <v>0</v>
      </c>
      <c r="AK21" s="99">
        <f>N21*'7 - IS to Application'!V$74</f>
        <v>0</v>
      </c>
      <c r="AL21" s="99">
        <f>O21*'7 - IS to Application'!W$74</f>
        <v>0</v>
      </c>
      <c r="AM21" s="99">
        <f>P21*'7 - IS to Application'!X$74</f>
        <v>0</v>
      </c>
      <c r="AN21" s="99">
        <f>Q21*'7 - IS to Application'!Y$74</f>
        <v>0</v>
      </c>
      <c r="AO21" s="99">
        <f>R21*'7 - IS to Application'!Z$74</f>
        <v>0</v>
      </c>
      <c r="AP21" s="99">
        <f>S21*'7 - IS to Application'!AA$74</f>
        <v>0</v>
      </c>
      <c r="AQ21" s="99">
        <f>T21*'7 - IS to Application'!AB$74</f>
        <v>0</v>
      </c>
      <c r="AR21" s="99">
        <f>U21*'7 - IS to Application'!AC$74</f>
        <v>0</v>
      </c>
      <c r="AS21" s="99"/>
      <c r="AT21" s="99">
        <f>W21*'7 - IS to Application'!AD$74</f>
        <v>0</v>
      </c>
      <c r="AU21" s="99" t="e">
        <f>('5 - Other Costs'!$E$42)*(X21/X$22)</f>
        <v>#DIV/0!</v>
      </c>
      <c r="AV21" s="126"/>
      <c r="AW21" s="67" t="e">
        <f t="shared" si="1"/>
        <v>#DIV/0!</v>
      </c>
    </row>
    <row r="22" spans="1:49">
      <c r="C22" s="1" t="s">
        <v>139</v>
      </c>
      <c r="D22" s="65">
        <f>SUM(D3:D21)</f>
        <v>0</v>
      </c>
      <c r="E22" s="65">
        <f>SUM(E3:E21)</f>
        <v>0</v>
      </c>
      <c r="F22" s="86">
        <f>SUM(F3:F21)</f>
        <v>1</v>
      </c>
      <c r="G22" s="86">
        <f>SUM(G3:G21)</f>
        <v>1</v>
      </c>
      <c r="H22" s="86">
        <f t="shared" ref="H22:K22" si="4">SUM(H3:H21)</f>
        <v>0</v>
      </c>
      <c r="I22" s="86">
        <f t="shared" si="4"/>
        <v>0</v>
      </c>
      <c r="J22" s="86">
        <f t="shared" si="4"/>
        <v>0</v>
      </c>
      <c r="K22" s="86">
        <f t="shared" si="4"/>
        <v>0</v>
      </c>
      <c r="L22" s="86">
        <f t="shared" ref="L22:X22" si="5">SUM(L3:L21)</f>
        <v>1</v>
      </c>
      <c r="M22" s="86">
        <f t="shared" si="5"/>
        <v>0</v>
      </c>
      <c r="N22" s="86">
        <f t="shared" si="5"/>
        <v>1</v>
      </c>
      <c r="O22" s="86">
        <f t="shared" si="5"/>
        <v>1</v>
      </c>
      <c r="P22" s="86">
        <f t="shared" si="5"/>
        <v>1</v>
      </c>
      <c r="Q22" s="86">
        <f t="shared" si="5"/>
        <v>1</v>
      </c>
      <c r="R22" s="86">
        <f t="shared" si="5"/>
        <v>1</v>
      </c>
      <c r="S22" s="86">
        <f t="shared" si="5"/>
        <v>0</v>
      </c>
      <c r="T22" s="86">
        <f t="shared" si="5"/>
        <v>0</v>
      </c>
      <c r="U22" s="86">
        <f t="shared" si="5"/>
        <v>1</v>
      </c>
      <c r="V22" s="86"/>
      <c r="W22" s="86">
        <f t="shared" si="5"/>
        <v>1</v>
      </c>
      <c r="X22" s="65">
        <f t="shared" si="5"/>
        <v>0</v>
      </c>
      <c r="AA22" s="65" t="e">
        <f t="shared" ref="AA22:AU22" si="6">SUM(AA3:AA21)</f>
        <v>#DIV/0!</v>
      </c>
      <c r="AB22" s="65" t="e">
        <f t="shared" si="6"/>
        <v>#DIV/0!</v>
      </c>
      <c r="AC22" s="65">
        <f t="shared" si="6"/>
        <v>0</v>
      </c>
      <c r="AD22" s="65">
        <f t="shared" si="6"/>
        <v>0</v>
      </c>
      <c r="AE22" s="65">
        <f t="shared" si="6"/>
        <v>0</v>
      </c>
      <c r="AF22" s="65">
        <f t="shared" ref="AF22" si="7">SUM(AF3:AF21)</f>
        <v>0</v>
      </c>
      <c r="AG22" s="65">
        <f t="shared" ref="AG22" si="8">SUM(AG3:AG21)</f>
        <v>0</v>
      </c>
      <c r="AH22" s="65">
        <f t="shared" si="6"/>
        <v>0</v>
      </c>
      <c r="AI22" s="65">
        <f t="shared" si="6"/>
        <v>0</v>
      </c>
      <c r="AJ22" s="65">
        <f t="shared" si="6"/>
        <v>0</v>
      </c>
      <c r="AK22" s="65">
        <f t="shared" si="6"/>
        <v>0</v>
      </c>
      <c r="AL22" s="65">
        <f t="shared" si="6"/>
        <v>0</v>
      </c>
      <c r="AM22" s="65">
        <f t="shared" si="6"/>
        <v>0</v>
      </c>
      <c r="AN22" s="65">
        <f t="shared" si="6"/>
        <v>0</v>
      </c>
      <c r="AO22" s="65">
        <f t="shared" si="6"/>
        <v>0</v>
      </c>
      <c r="AP22" s="65">
        <f t="shared" si="6"/>
        <v>0</v>
      </c>
      <c r="AQ22" s="65">
        <f t="shared" si="6"/>
        <v>0</v>
      </c>
      <c r="AR22" s="65">
        <f t="shared" si="6"/>
        <v>0</v>
      </c>
      <c r="AS22" s="65"/>
      <c r="AT22" s="65">
        <f t="shared" si="6"/>
        <v>0</v>
      </c>
      <c r="AU22" s="65" t="e">
        <f t="shared" si="6"/>
        <v>#DIV/0!</v>
      </c>
      <c r="AW22" s="65" t="e">
        <f t="shared" si="1"/>
        <v>#DIV/0!</v>
      </c>
    </row>
    <row r="23" spans="1:49">
      <c r="C23" s="57" t="s">
        <v>140</v>
      </c>
      <c r="D23" s="63" t="str">
        <f>IF(D22='4 - P Costs - Service Area'!Q22,"Ok",D22-'4 - P Costs - Service Area'!Q22)</f>
        <v>Ok</v>
      </c>
      <c r="E23" s="63" t="str">
        <f>D23</f>
        <v>Ok</v>
      </c>
      <c r="F23" s="63"/>
      <c r="G23" s="63"/>
      <c r="H23" s="63"/>
      <c r="I23" s="63"/>
      <c r="J23" s="63"/>
      <c r="K23" s="63"/>
      <c r="L23" s="63"/>
      <c r="M23" s="63"/>
      <c r="N23" s="63"/>
      <c r="O23" s="63"/>
      <c r="P23" s="63"/>
      <c r="Q23" s="63"/>
      <c r="R23" s="63"/>
      <c r="S23" s="63"/>
      <c r="T23" s="63"/>
      <c r="U23" s="63"/>
      <c r="V23" s="63"/>
      <c r="W23" s="63"/>
      <c r="X23" s="63" t="str">
        <f t="shared" ref="X23:X30" si="9">D23</f>
        <v>Ok</v>
      </c>
      <c r="AA23" s="63"/>
      <c r="AB23" s="63"/>
      <c r="AC23" s="63"/>
      <c r="AD23" s="63"/>
      <c r="AE23" s="63"/>
      <c r="AF23" s="63"/>
      <c r="AG23" s="63"/>
      <c r="AH23" s="63"/>
      <c r="AI23" s="63"/>
      <c r="AJ23" s="63"/>
      <c r="AK23" s="63"/>
      <c r="AL23" s="63"/>
      <c r="AM23" s="63"/>
      <c r="AN23" s="63"/>
      <c r="AO23" s="63"/>
      <c r="AP23" s="63"/>
      <c r="AQ23" s="63"/>
      <c r="AR23" s="63"/>
      <c r="AS23" s="63"/>
      <c r="AT23" s="63"/>
      <c r="AU23" s="63"/>
      <c r="AW23" s="63" t="e">
        <f>IF(AW22='5 - Other Costs'!E46,"Ok",AW22-'5 - Other Costs'!E46)</f>
        <v>#DIV/0!</v>
      </c>
    </row>
    <row r="24" spans="1:49">
      <c r="A24" t="s">
        <v>96</v>
      </c>
      <c r="C24" t="s">
        <v>79</v>
      </c>
      <c r="D24" s="101">
        <f>'4 - P Costs - Service Area'!Q24</f>
        <v>0</v>
      </c>
      <c r="E24" s="98">
        <f>D24</f>
        <v>0</v>
      </c>
      <c r="F24" s="94">
        <v>0</v>
      </c>
      <c r="G24" s="94">
        <v>0</v>
      </c>
      <c r="H24" s="94">
        <v>1</v>
      </c>
      <c r="I24" s="94">
        <v>0</v>
      </c>
      <c r="J24" s="94">
        <v>0</v>
      </c>
      <c r="K24" s="94">
        <v>0</v>
      </c>
      <c r="L24" s="94">
        <v>0</v>
      </c>
      <c r="M24" s="94">
        <v>0</v>
      </c>
      <c r="N24" s="94">
        <v>0</v>
      </c>
      <c r="O24" s="94">
        <v>0</v>
      </c>
      <c r="P24" s="94">
        <v>0</v>
      </c>
      <c r="Q24" s="94">
        <v>0</v>
      </c>
      <c r="R24" s="94"/>
      <c r="S24" s="94">
        <v>1</v>
      </c>
      <c r="T24" s="94">
        <v>0</v>
      </c>
      <c r="U24" s="94">
        <v>0</v>
      </c>
      <c r="V24" s="94"/>
      <c r="W24" s="94"/>
      <c r="X24" s="98">
        <f t="shared" si="9"/>
        <v>0</v>
      </c>
      <c r="AA24" s="98" t="e">
        <f>('5 - Other Costs'!$G$43)*(D24/D$33)</f>
        <v>#DIV/0!</v>
      </c>
      <c r="AB24" s="98" t="e">
        <f>('5 - Other Costs'!$G$44)*(E24/E$33)</f>
        <v>#DIV/0!</v>
      </c>
      <c r="AC24" s="98">
        <f>IFERROR(('2&amp;3 - FTE - Cost Centre'!$P$33)*(F24/F$33),0)</f>
        <v>0</v>
      </c>
      <c r="AD24" s="98">
        <f>IFERROR(('2&amp;3 - FTE - Cost Centre'!$P$34)*(G24/G$33),0)</f>
        <v>0</v>
      </c>
      <c r="AE24" s="98">
        <f>H24*'5 - Other Costs'!$G$27</f>
        <v>0</v>
      </c>
      <c r="AF24" s="101">
        <f>I24*('5 - Other Costs'!$G$31)</f>
        <v>0</v>
      </c>
      <c r="AG24" s="101">
        <f>J24*('5 - Other Costs'!$G$32)</f>
        <v>0</v>
      </c>
      <c r="AH24" s="98">
        <f>K24*'7 - IS to Application'!S$72</f>
        <v>0</v>
      </c>
      <c r="AI24" s="98">
        <f>L24*'7 - IS to Application'!T$72</f>
        <v>0</v>
      </c>
      <c r="AJ24" s="98">
        <f>M24*'7 - IS to Application'!U$72</f>
        <v>0</v>
      </c>
      <c r="AK24" s="98">
        <f>N24*'7 - IS to Application'!V$72</f>
        <v>0</v>
      </c>
      <c r="AL24" s="98">
        <f>O24*'7 - IS to Application'!W$72</f>
        <v>0</v>
      </c>
      <c r="AM24" s="98">
        <f>P24*'7 - IS to Application'!X$72</f>
        <v>0</v>
      </c>
      <c r="AN24" s="98">
        <f>Q24*'7 - IS to Application'!Y$72</f>
        <v>0</v>
      </c>
      <c r="AO24" s="98">
        <f>R24*'7 - IS to Application'!Z$72</f>
        <v>0</v>
      </c>
      <c r="AP24" s="98">
        <f>S24*'7 - IS to Application'!AA$72</f>
        <v>0</v>
      </c>
      <c r="AQ24" s="98">
        <f>T24*'7 - IS to Application'!AB$72</f>
        <v>0</v>
      </c>
      <c r="AR24" s="98">
        <f>U24*'7 - IS to Application'!AC$72</f>
        <v>0</v>
      </c>
      <c r="AS24" s="98"/>
      <c r="AT24" s="98"/>
      <c r="AU24" s="98" t="e">
        <f>('5 - Other Costs'!$G$42)*(X24/X$33)</f>
        <v>#DIV/0!</v>
      </c>
      <c r="AW24" s="66" t="e">
        <f t="shared" ref="AW24:AW33" si="10">SUM(AA24:AU24)</f>
        <v>#DIV/0!</v>
      </c>
    </row>
    <row r="25" spans="1:49">
      <c r="C25" t="s">
        <v>226</v>
      </c>
      <c r="D25" s="101">
        <f>'4 - P Costs - Service Area'!Q25</f>
        <v>0</v>
      </c>
      <c r="E25" s="98">
        <f>D25</f>
        <v>0</v>
      </c>
      <c r="F25" s="94">
        <v>0</v>
      </c>
      <c r="G25" s="94">
        <v>0</v>
      </c>
      <c r="H25" s="94">
        <v>0</v>
      </c>
      <c r="I25" s="94">
        <v>1</v>
      </c>
      <c r="J25" s="94">
        <v>0</v>
      </c>
      <c r="K25" s="94">
        <v>0</v>
      </c>
      <c r="L25" s="94">
        <v>0</v>
      </c>
      <c r="M25" s="94">
        <v>0</v>
      </c>
      <c r="N25" s="94">
        <v>0</v>
      </c>
      <c r="O25" s="94">
        <v>0</v>
      </c>
      <c r="P25" s="94">
        <v>0</v>
      </c>
      <c r="Q25" s="94">
        <v>0</v>
      </c>
      <c r="R25" s="94">
        <v>0</v>
      </c>
      <c r="S25" s="94">
        <v>0</v>
      </c>
      <c r="T25" s="94">
        <v>0</v>
      </c>
      <c r="U25" s="94">
        <v>0</v>
      </c>
      <c r="V25" s="94"/>
      <c r="W25" s="94">
        <v>0</v>
      </c>
      <c r="X25" s="98">
        <f t="shared" si="9"/>
        <v>0</v>
      </c>
      <c r="AA25" s="98" t="e">
        <f>('5 - Other Costs'!$G$43)*(D25/D$33)</f>
        <v>#DIV/0!</v>
      </c>
      <c r="AB25" s="98" t="e">
        <f>('5 - Other Costs'!$G$44)*(E25/E$33)</f>
        <v>#DIV/0!</v>
      </c>
      <c r="AC25" s="98">
        <f>IFERROR(('2&amp;3 - FTE - Cost Centre'!$P$33)*(F25/F$33),0)</f>
        <v>0</v>
      </c>
      <c r="AD25" s="98">
        <f>IFERROR(('2&amp;3 - FTE - Cost Centre'!$P$34)*(G25/G$33),0)</f>
        <v>0</v>
      </c>
      <c r="AE25" s="98">
        <f>H25*'5 - Other Costs'!$G$27</f>
        <v>0</v>
      </c>
      <c r="AF25" s="101">
        <f>I25*('5 - Other Costs'!$G$31)</f>
        <v>0</v>
      </c>
      <c r="AG25" s="101">
        <f>J25*('5 - Other Costs'!$G$32)</f>
        <v>0</v>
      </c>
      <c r="AH25" s="98"/>
      <c r="AI25" s="98"/>
      <c r="AJ25" s="98"/>
      <c r="AK25" s="98"/>
      <c r="AL25" s="98"/>
      <c r="AM25" s="98"/>
      <c r="AN25" s="98"/>
      <c r="AO25" s="98"/>
      <c r="AP25" s="98"/>
      <c r="AQ25" s="98"/>
      <c r="AR25" s="98"/>
      <c r="AS25" s="98"/>
      <c r="AT25" s="98"/>
      <c r="AU25" s="98" t="e">
        <f>('5 - Other Costs'!$G$42)*(X25/X$33)</f>
        <v>#DIV/0!</v>
      </c>
      <c r="AW25" s="66" t="e">
        <f t="shared" si="10"/>
        <v>#DIV/0!</v>
      </c>
    </row>
    <row r="26" spans="1:49">
      <c r="C26" t="s">
        <v>227</v>
      </c>
      <c r="D26" s="101">
        <f>'4 - P Costs - Service Area'!Q26</f>
        <v>0</v>
      </c>
      <c r="E26" s="98">
        <f>D26</f>
        <v>0</v>
      </c>
      <c r="F26" s="94">
        <v>0</v>
      </c>
      <c r="G26" s="94">
        <v>0</v>
      </c>
      <c r="H26" s="94">
        <v>0</v>
      </c>
      <c r="I26" s="94">
        <v>0</v>
      </c>
      <c r="J26" s="94">
        <v>1</v>
      </c>
      <c r="K26" s="94">
        <v>0</v>
      </c>
      <c r="L26" s="94">
        <v>0</v>
      </c>
      <c r="M26" s="94">
        <v>0</v>
      </c>
      <c r="N26" s="94">
        <v>0</v>
      </c>
      <c r="O26" s="94">
        <v>0</v>
      </c>
      <c r="P26" s="94">
        <v>0</v>
      </c>
      <c r="Q26" s="94">
        <v>0</v>
      </c>
      <c r="R26" s="94">
        <v>0</v>
      </c>
      <c r="S26" s="94">
        <v>0</v>
      </c>
      <c r="T26" s="94">
        <v>0</v>
      </c>
      <c r="U26" s="94">
        <v>0</v>
      </c>
      <c r="V26" s="94"/>
      <c r="W26" s="94">
        <v>0</v>
      </c>
      <c r="X26" s="98">
        <f t="shared" si="9"/>
        <v>0</v>
      </c>
      <c r="AA26" s="98" t="e">
        <f>('5 - Other Costs'!$G$43)*(D26/D$33)</f>
        <v>#DIV/0!</v>
      </c>
      <c r="AB26" s="98" t="e">
        <f>('5 - Other Costs'!$G$44)*(E26/E$33)</f>
        <v>#DIV/0!</v>
      </c>
      <c r="AC26" s="98">
        <f>IFERROR(('2&amp;3 - FTE - Cost Centre'!$P$33)*(F26/F$33),0)</f>
        <v>0</v>
      </c>
      <c r="AD26" s="98">
        <f>IFERROR(('2&amp;3 - FTE - Cost Centre'!$P$34)*(G26/G$33),0)</f>
        <v>0</v>
      </c>
      <c r="AE26" s="98">
        <f>H26*'5 - Other Costs'!$G$27</f>
        <v>0</v>
      </c>
      <c r="AF26" s="101">
        <f>I26*('5 - Other Costs'!$G$31)</f>
        <v>0</v>
      </c>
      <c r="AG26" s="101">
        <f>J26*('5 - Other Costs'!$G$32)</f>
        <v>0</v>
      </c>
      <c r="AH26" s="98"/>
      <c r="AI26" s="98"/>
      <c r="AJ26" s="98"/>
      <c r="AK26" s="98"/>
      <c r="AL26" s="98"/>
      <c r="AM26" s="98"/>
      <c r="AN26" s="98"/>
      <c r="AO26" s="98"/>
      <c r="AP26" s="98"/>
      <c r="AQ26" s="98"/>
      <c r="AR26" s="98"/>
      <c r="AS26" s="98"/>
      <c r="AT26" s="98"/>
      <c r="AU26" s="98" t="e">
        <f>('5 - Other Costs'!$G$42)*(X26/X$33)</f>
        <v>#DIV/0!</v>
      </c>
      <c r="AW26" s="66" t="e">
        <f t="shared" si="10"/>
        <v>#DIV/0!</v>
      </c>
    </row>
    <row r="27" spans="1:49">
      <c r="C27" t="s">
        <v>80</v>
      </c>
      <c r="D27" s="101">
        <f>'4 - P Costs - Service Area'!Q27</f>
        <v>0</v>
      </c>
      <c r="E27" s="98">
        <f t="shared" ref="E27:E32" si="11">D27</f>
        <v>0</v>
      </c>
      <c r="F27" s="94">
        <v>0</v>
      </c>
      <c r="G27" s="94">
        <v>0</v>
      </c>
      <c r="H27" s="94">
        <v>0</v>
      </c>
      <c r="I27" s="94">
        <v>0</v>
      </c>
      <c r="J27" s="94">
        <v>0</v>
      </c>
      <c r="K27" s="94">
        <v>0</v>
      </c>
      <c r="L27" s="94">
        <v>0</v>
      </c>
      <c r="M27" s="94">
        <v>0</v>
      </c>
      <c r="N27" s="94">
        <v>0</v>
      </c>
      <c r="O27" s="94">
        <v>0</v>
      </c>
      <c r="P27" s="94">
        <v>0</v>
      </c>
      <c r="Q27" s="94">
        <v>0</v>
      </c>
      <c r="R27" s="94"/>
      <c r="S27" s="94">
        <v>0</v>
      </c>
      <c r="T27" s="94">
        <v>0</v>
      </c>
      <c r="U27" s="94">
        <v>0</v>
      </c>
      <c r="V27" s="94"/>
      <c r="W27" s="94"/>
      <c r="X27" s="98">
        <f t="shared" si="9"/>
        <v>0</v>
      </c>
      <c r="AA27" s="98" t="e">
        <f>('5 - Other Costs'!$G$43)*(D27/D$33)</f>
        <v>#DIV/0!</v>
      </c>
      <c r="AB27" s="98" t="e">
        <f>('5 - Other Costs'!$G$44)*(E27/E$33)</f>
        <v>#DIV/0!</v>
      </c>
      <c r="AC27" s="98">
        <f>IFERROR(('2&amp;3 - FTE - Cost Centre'!$P$33)*(F27/F$33),0)</f>
        <v>0</v>
      </c>
      <c r="AD27" s="98">
        <f>IFERROR(('2&amp;3 - FTE - Cost Centre'!$P$34)*(G27/G$33),0)</f>
        <v>0</v>
      </c>
      <c r="AE27" s="98">
        <f>H27*'5 - Other Costs'!$G$27</f>
        <v>0</v>
      </c>
      <c r="AF27" s="101">
        <f>I27*('5 - Other Costs'!$G$31)</f>
        <v>0</v>
      </c>
      <c r="AG27" s="101">
        <f>J27*('5 - Other Costs'!$G$32)</f>
        <v>0</v>
      </c>
      <c r="AH27" s="98">
        <f>K27*'7 - IS to Application'!S$72</f>
        <v>0</v>
      </c>
      <c r="AI27" s="98">
        <f>L27*'7 - IS to Application'!T$72</f>
        <v>0</v>
      </c>
      <c r="AJ27" s="98">
        <f>M27*'7 - IS to Application'!U$72</f>
        <v>0</v>
      </c>
      <c r="AK27" s="98">
        <f>N27*'7 - IS to Application'!V$72</f>
        <v>0</v>
      </c>
      <c r="AL27" s="98">
        <f>O27*'7 - IS to Application'!W$72</f>
        <v>0</v>
      </c>
      <c r="AM27" s="98">
        <f>P27*'7 - IS to Application'!X$72</f>
        <v>0</v>
      </c>
      <c r="AN27" s="98">
        <f>Q27*'7 - IS to Application'!Y$72</f>
        <v>0</v>
      </c>
      <c r="AO27" s="98">
        <f>R27*'7 - IS to Application'!Z$72</f>
        <v>0</v>
      </c>
      <c r="AP27" s="98">
        <f>S27*'7 - IS to Application'!AA$72</f>
        <v>0</v>
      </c>
      <c r="AQ27" s="98">
        <f>T27*'7 - IS to Application'!AB$72</f>
        <v>0</v>
      </c>
      <c r="AR27" s="98">
        <f>U27*'7 - IS to Application'!AC$72</f>
        <v>0</v>
      </c>
      <c r="AS27" s="98"/>
      <c r="AT27" s="98"/>
      <c r="AU27" s="98" t="e">
        <f>('5 - Other Costs'!$G$42)*(X27/X$33)</f>
        <v>#DIV/0!</v>
      </c>
      <c r="AW27" s="66" t="e">
        <f t="shared" si="10"/>
        <v>#DIV/0!</v>
      </c>
    </row>
    <row r="28" spans="1:49">
      <c r="C28" t="s">
        <v>81</v>
      </c>
      <c r="D28" s="101">
        <f>'4 - P Costs - Service Area'!Q28</f>
        <v>0</v>
      </c>
      <c r="E28" s="98">
        <f t="shared" si="11"/>
        <v>0</v>
      </c>
      <c r="F28" s="94">
        <v>0</v>
      </c>
      <c r="G28" s="94">
        <v>0</v>
      </c>
      <c r="H28" s="94">
        <v>0</v>
      </c>
      <c r="I28" s="94">
        <v>0</v>
      </c>
      <c r="J28" s="94">
        <v>0</v>
      </c>
      <c r="K28" s="94">
        <v>1</v>
      </c>
      <c r="L28" s="94">
        <v>1</v>
      </c>
      <c r="M28" s="94">
        <v>1</v>
      </c>
      <c r="N28" s="94">
        <v>0</v>
      </c>
      <c r="O28" s="94">
        <v>0</v>
      </c>
      <c r="P28" s="94">
        <v>0</v>
      </c>
      <c r="Q28" s="94">
        <v>0</v>
      </c>
      <c r="R28" s="94"/>
      <c r="S28" s="94">
        <v>0</v>
      </c>
      <c r="T28" s="94">
        <v>0</v>
      </c>
      <c r="U28" s="94">
        <v>0</v>
      </c>
      <c r="V28" s="94"/>
      <c r="W28" s="94"/>
      <c r="X28" s="98">
        <f t="shared" si="9"/>
        <v>0</v>
      </c>
      <c r="AA28" s="98" t="e">
        <f>('5 - Other Costs'!$G$43)*(D28/D$33)</f>
        <v>#DIV/0!</v>
      </c>
      <c r="AB28" s="98" t="e">
        <f>('5 - Other Costs'!$G$44)*(E28/E$33)</f>
        <v>#DIV/0!</v>
      </c>
      <c r="AC28" s="98">
        <f>IFERROR(('2&amp;3 - FTE - Cost Centre'!$P$33)*(F28/F$33),0)</f>
        <v>0</v>
      </c>
      <c r="AD28" s="98">
        <f>IFERROR(('2&amp;3 - FTE - Cost Centre'!$P$34)*(G28/G$33),0)</f>
        <v>0</v>
      </c>
      <c r="AE28" s="98">
        <f>H28*'5 - Other Costs'!$G$27</f>
        <v>0</v>
      </c>
      <c r="AF28" s="101">
        <f>I28*('5 - Other Costs'!$G$31)</f>
        <v>0</v>
      </c>
      <c r="AG28" s="101">
        <f>J28*('5 - Other Costs'!$G$32)</f>
        <v>0</v>
      </c>
      <c r="AH28" s="98">
        <f>K28*'7 - IS to Application'!S$72</f>
        <v>0</v>
      </c>
      <c r="AI28" s="98">
        <f>L28*'7 - IS to Application'!T$72</f>
        <v>0</v>
      </c>
      <c r="AJ28" s="98">
        <f>M28*'7 - IS to Application'!U$72</f>
        <v>0</v>
      </c>
      <c r="AK28" s="98">
        <f>N28*'7 - IS to Application'!V$72</f>
        <v>0</v>
      </c>
      <c r="AL28" s="98">
        <f>O28*'7 - IS to Application'!W$72</f>
        <v>0</v>
      </c>
      <c r="AM28" s="98">
        <f>P28*'7 - IS to Application'!X$72</f>
        <v>0</v>
      </c>
      <c r="AN28" s="98">
        <f>Q28*'7 - IS to Application'!Y$72</f>
        <v>0</v>
      </c>
      <c r="AO28" s="98">
        <f>R28*'7 - IS to Application'!Z$72</f>
        <v>0</v>
      </c>
      <c r="AP28" s="98">
        <f>S28*'7 - IS to Application'!AA$72</f>
        <v>0</v>
      </c>
      <c r="AQ28" s="98">
        <f>T28*'7 - IS to Application'!AB$72</f>
        <v>0</v>
      </c>
      <c r="AR28" s="98">
        <f>U28*'7 - IS to Application'!AC$72</f>
        <v>0</v>
      </c>
      <c r="AS28" s="98"/>
      <c r="AT28" s="98"/>
      <c r="AU28" s="98" t="e">
        <f>('5 - Other Costs'!$G$42)*(X28/X$33)</f>
        <v>#DIV/0!</v>
      </c>
      <c r="AW28" s="66" t="e">
        <f t="shared" si="10"/>
        <v>#DIV/0!</v>
      </c>
    </row>
    <row r="29" spans="1:49">
      <c r="C29" t="s">
        <v>82</v>
      </c>
      <c r="D29" s="101">
        <f>'4 - P Costs - Service Area'!Q29</f>
        <v>0</v>
      </c>
      <c r="E29" s="98">
        <f t="shared" si="11"/>
        <v>0</v>
      </c>
      <c r="F29" s="95">
        <v>0</v>
      </c>
      <c r="G29" s="95">
        <v>0</v>
      </c>
      <c r="H29" s="95">
        <v>0</v>
      </c>
      <c r="I29" s="94">
        <v>0</v>
      </c>
      <c r="J29" s="94">
        <v>0</v>
      </c>
      <c r="K29" s="95">
        <v>0</v>
      </c>
      <c r="L29" s="95">
        <v>0</v>
      </c>
      <c r="M29" s="95">
        <v>0</v>
      </c>
      <c r="N29" s="95">
        <v>0</v>
      </c>
      <c r="O29" s="95">
        <v>0</v>
      </c>
      <c r="P29" s="95">
        <v>0</v>
      </c>
      <c r="Q29" s="95">
        <v>0</v>
      </c>
      <c r="R29" s="95"/>
      <c r="S29" s="95">
        <v>0</v>
      </c>
      <c r="T29" s="95">
        <v>0</v>
      </c>
      <c r="U29" s="95">
        <v>0</v>
      </c>
      <c r="V29" s="95"/>
      <c r="W29" s="95"/>
      <c r="X29" s="98">
        <f t="shared" si="9"/>
        <v>0</v>
      </c>
      <c r="AA29" s="98" t="e">
        <f>('5 - Other Costs'!$G$43)*(D29/D$33)</f>
        <v>#DIV/0!</v>
      </c>
      <c r="AB29" s="98" t="e">
        <f>('5 - Other Costs'!$G$44)*(E29/E$33)</f>
        <v>#DIV/0!</v>
      </c>
      <c r="AC29" s="98">
        <f>IFERROR(('2&amp;3 - FTE - Cost Centre'!$P$33)*(F29/F$33),0)</f>
        <v>0</v>
      </c>
      <c r="AD29" s="98">
        <f>IFERROR(('2&amp;3 - FTE - Cost Centre'!$P$34)*(G29/G$33),0)</f>
        <v>0</v>
      </c>
      <c r="AE29" s="101">
        <f>H29*'5 - Other Costs'!$G$27</f>
        <v>0</v>
      </c>
      <c r="AF29" s="101">
        <f>I29*('5 - Other Costs'!$G$31)</f>
        <v>0</v>
      </c>
      <c r="AG29" s="101">
        <f>J29*('5 - Other Costs'!$G$32)</f>
        <v>0</v>
      </c>
      <c r="AH29" s="101">
        <f>K29*'7 - IS to Application'!S$72</f>
        <v>0</v>
      </c>
      <c r="AI29" s="101">
        <f>L29*'7 - IS to Application'!T$72</f>
        <v>0</v>
      </c>
      <c r="AJ29" s="101">
        <f>M29*'7 - IS to Application'!U$72</f>
        <v>0</v>
      </c>
      <c r="AK29" s="101">
        <f>N29*'7 - IS to Application'!V$72</f>
        <v>0</v>
      </c>
      <c r="AL29" s="101">
        <f>O29*'7 - IS to Application'!W$72</f>
        <v>0</v>
      </c>
      <c r="AM29" s="101">
        <f>P29*'7 - IS to Application'!X$72</f>
        <v>0</v>
      </c>
      <c r="AN29" s="101">
        <f>Q29*'7 - IS to Application'!Y$72</f>
        <v>0</v>
      </c>
      <c r="AO29" s="101">
        <f>R29*'7 - IS to Application'!Z$72</f>
        <v>0</v>
      </c>
      <c r="AP29" s="101">
        <f>S29*'7 - IS to Application'!AA$72</f>
        <v>0</v>
      </c>
      <c r="AQ29" s="101">
        <f>T29*'7 - IS to Application'!AB$72</f>
        <v>0</v>
      </c>
      <c r="AR29" s="101">
        <f>U29*'7 - IS to Application'!AC$72</f>
        <v>0</v>
      </c>
      <c r="AS29" s="101"/>
      <c r="AT29" s="101"/>
      <c r="AU29" s="98" t="e">
        <f>('5 - Other Costs'!$G$42)*(X29/X$33)</f>
        <v>#DIV/0!</v>
      </c>
      <c r="AW29" s="66" t="e">
        <f t="shared" si="10"/>
        <v>#DIV/0!</v>
      </c>
    </row>
    <row r="30" spans="1:49">
      <c r="C30" t="s">
        <v>83</v>
      </c>
      <c r="D30" s="99">
        <f>'4 - P Costs - Service Area'!Q30</f>
        <v>0</v>
      </c>
      <c r="E30" s="99">
        <f t="shared" si="11"/>
        <v>0</v>
      </c>
      <c r="F30" s="96">
        <v>0</v>
      </c>
      <c r="G30" s="96">
        <v>0</v>
      </c>
      <c r="H30" s="96">
        <v>0</v>
      </c>
      <c r="I30" s="96">
        <v>0</v>
      </c>
      <c r="J30" s="96">
        <v>0</v>
      </c>
      <c r="K30" s="96">
        <v>0</v>
      </c>
      <c r="L30" s="96">
        <v>0</v>
      </c>
      <c r="M30" s="96">
        <v>0</v>
      </c>
      <c r="N30" s="96">
        <v>0</v>
      </c>
      <c r="O30" s="96">
        <v>0</v>
      </c>
      <c r="P30" s="96">
        <v>0</v>
      </c>
      <c r="Q30" s="96">
        <v>0</v>
      </c>
      <c r="R30" s="96"/>
      <c r="S30" s="96">
        <v>0</v>
      </c>
      <c r="T30" s="96">
        <v>1</v>
      </c>
      <c r="U30" s="96">
        <v>0</v>
      </c>
      <c r="V30" s="96"/>
      <c r="W30" s="96"/>
      <c r="X30" s="99">
        <f t="shared" si="9"/>
        <v>0</v>
      </c>
      <c r="AA30" s="99" t="e">
        <f>('5 - Other Costs'!$G$43)*(D30/D$33)</f>
        <v>#DIV/0!</v>
      </c>
      <c r="AB30" s="99" t="e">
        <f>('5 - Other Costs'!$G$44)*(E30/E$33)</f>
        <v>#DIV/0!</v>
      </c>
      <c r="AC30" s="99">
        <f>IFERROR(('2&amp;3 - FTE - Cost Centre'!$P$33)*(F30/F$33),0)</f>
        <v>0</v>
      </c>
      <c r="AD30" s="99">
        <f>IFERROR(('2&amp;3 - FTE - Cost Centre'!$P$34)*(G30/G$33),0)</f>
        <v>0</v>
      </c>
      <c r="AE30" s="99">
        <f>H30*'5 - Other Costs'!$G$27</f>
        <v>0</v>
      </c>
      <c r="AF30" s="99">
        <f>I30*('5 - Other Costs'!$G$31)</f>
        <v>0</v>
      </c>
      <c r="AG30" s="99">
        <f>J30*('5 - Other Costs'!$G$32)</f>
        <v>0</v>
      </c>
      <c r="AH30" s="99">
        <f>K30*'7 - IS to Application'!S$72</f>
        <v>0</v>
      </c>
      <c r="AI30" s="99">
        <f>L30*'7 - IS to Application'!T$72</f>
        <v>0</v>
      </c>
      <c r="AJ30" s="99">
        <f>M30*'7 - IS to Application'!U$72</f>
        <v>0</v>
      </c>
      <c r="AK30" s="99">
        <f>N30*'7 - IS to Application'!V$72</f>
        <v>0</v>
      </c>
      <c r="AL30" s="99">
        <f>O30*'7 - IS to Application'!W$72</f>
        <v>0</v>
      </c>
      <c r="AM30" s="99">
        <f>P30*'7 - IS to Application'!X$72</f>
        <v>0</v>
      </c>
      <c r="AN30" s="99">
        <f>Q30*'7 - IS to Application'!Y$72</f>
        <v>0</v>
      </c>
      <c r="AO30" s="99">
        <f>R30*'7 - IS to Application'!Z$72</f>
        <v>0</v>
      </c>
      <c r="AP30" s="99">
        <f>S30*'7 - IS to Application'!AA$72</f>
        <v>0</v>
      </c>
      <c r="AQ30" s="99">
        <f>T30*'7 - IS to Application'!AB$72</f>
        <v>0</v>
      </c>
      <c r="AR30" s="99">
        <f>U30*'7 - IS to Application'!AC$72</f>
        <v>0</v>
      </c>
      <c r="AS30" s="99"/>
      <c r="AT30" s="99"/>
      <c r="AU30" s="99" t="e">
        <f>('5 - Other Costs'!$G$42)*(X30/X$33)</f>
        <v>#DIV/0!</v>
      </c>
      <c r="AW30" s="67" t="e">
        <f t="shared" si="10"/>
        <v>#DIV/0!</v>
      </c>
    </row>
    <row r="31" spans="1:49">
      <c r="C31" s="1" t="s">
        <v>137</v>
      </c>
      <c r="D31" s="65">
        <f>SUM(D24:D30)</f>
        <v>0</v>
      </c>
      <c r="E31" s="65">
        <f t="shared" ref="E31:X31" si="12">SUM(E24:E30)</f>
        <v>0</v>
      </c>
      <c r="F31" s="86">
        <f t="shared" si="12"/>
        <v>0</v>
      </c>
      <c r="G31" s="86">
        <f t="shared" si="12"/>
        <v>0</v>
      </c>
      <c r="H31" s="86"/>
      <c r="I31" s="86"/>
      <c r="J31" s="86"/>
      <c r="K31" s="86">
        <f t="shared" si="12"/>
        <v>1</v>
      </c>
      <c r="L31" s="86">
        <f t="shared" si="12"/>
        <v>1</v>
      </c>
      <c r="M31" s="86">
        <f t="shared" si="12"/>
        <v>1</v>
      </c>
      <c r="N31" s="86">
        <f t="shared" si="12"/>
        <v>0</v>
      </c>
      <c r="O31" s="86">
        <f t="shared" si="12"/>
        <v>0</v>
      </c>
      <c r="P31" s="86">
        <f t="shared" si="12"/>
        <v>0</v>
      </c>
      <c r="Q31" s="86">
        <f t="shared" si="12"/>
        <v>0</v>
      </c>
      <c r="R31" s="86"/>
      <c r="S31" s="86">
        <f t="shared" si="12"/>
        <v>1</v>
      </c>
      <c r="T31" s="86">
        <f t="shared" si="12"/>
        <v>1</v>
      </c>
      <c r="U31" s="86">
        <f t="shared" si="12"/>
        <v>0</v>
      </c>
      <c r="V31" s="86"/>
      <c r="W31" s="86"/>
      <c r="X31" s="65">
        <f t="shared" si="12"/>
        <v>0</v>
      </c>
      <c r="AA31" s="65" t="e">
        <f t="shared" ref="AA31:AU31" si="13">SUM(AA24:AA30)</f>
        <v>#DIV/0!</v>
      </c>
      <c r="AB31" s="65" t="e">
        <f t="shared" si="13"/>
        <v>#DIV/0!</v>
      </c>
      <c r="AC31" s="65">
        <f t="shared" si="13"/>
        <v>0</v>
      </c>
      <c r="AD31" s="65">
        <f t="shared" si="13"/>
        <v>0</v>
      </c>
      <c r="AE31" s="65">
        <f t="shared" si="13"/>
        <v>0</v>
      </c>
      <c r="AF31" s="65">
        <f t="shared" si="13"/>
        <v>0</v>
      </c>
      <c r="AG31" s="65">
        <f t="shared" si="13"/>
        <v>0</v>
      </c>
      <c r="AH31" s="65">
        <f t="shared" si="13"/>
        <v>0</v>
      </c>
      <c r="AI31" s="65">
        <f t="shared" si="13"/>
        <v>0</v>
      </c>
      <c r="AJ31" s="65">
        <f t="shared" si="13"/>
        <v>0</v>
      </c>
      <c r="AK31" s="65">
        <f t="shared" si="13"/>
        <v>0</v>
      </c>
      <c r="AL31" s="65">
        <f t="shared" si="13"/>
        <v>0</v>
      </c>
      <c r="AM31" s="65">
        <f t="shared" si="13"/>
        <v>0</v>
      </c>
      <c r="AN31" s="65">
        <f t="shared" si="13"/>
        <v>0</v>
      </c>
      <c r="AO31" s="65">
        <f t="shared" si="13"/>
        <v>0</v>
      </c>
      <c r="AP31" s="65">
        <f t="shared" si="13"/>
        <v>0</v>
      </c>
      <c r="AQ31" s="65">
        <f t="shared" si="13"/>
        <v>0</v>
      </c>
      <c r="AR31" s="65">
        <f t="shared" si="13"/>
        <v>0</v>
      </c>
      <c r="AS31" s="65"/>
      <c r="AT31" s="65"/>
      <c r="AU31" s="65" t="e">
        <f t="shared" si="13"/>
        <v>#DIV/0!</v>
      </c>
      <c r="AW31" s="65" t="e">
        <f t="shared" si="10"/>
        <v>#DIV/0!</v>
      </c>
    </row>
    <row r="32" spans="1:49">
      <c r="C32" t="s">
        <v>135</v>
      </c>
      <c r="D32" s="99">
        <f>'4 - P Costs - Service Area'!Q32</f>
        <v>0</v>
      </c>
      <c r="E32" s="99">
        <f t="shared" si="11"/>
        <v>0</v>
      </c>
      <c r="F32" s="62"/>
      <c r="G32" s="62"/>
      <c r="H32" s="62"/>
      <c r="I32" s="62"/>
      <c r="J32" s="62"/>
      <c r="K32" s="62"/>
      <c r="L32" s="62"/>
      <c r="M32" s="62"/>
      <c r="N32" s="62"/>
      <c r="O32" s="62"/>
      <c r="P32" s="62"/>
      <c r="Q32" s="62"/>
      <c r="R32" s="62"/>
      <c r="S32" s="62"/>
      <c r="T32" s="62"/>
      <c r="U32" s="62"/>
      <c r="V32" s="62"/>
      <c r="W32" s="62"/>
      <c r="X32" s="99"/>
      <c r="AA32" s="99" t="e">
        <f>('5 - Other Costs'!$G$43)*(D32/D$33)</f>
        <v>#DIV/0!</v>
      </c>
      <c r="AB32" s="99" t="e">
        <f>('5 - Other Costs'!$G$44)*(E32/E$33)</f>
        <v>#DIV/0!</v>
      </c>
      <c r="AC32" s="99">
        <v>0</v>
      </c>
      <c r="AD32" s="99">
        <v>0</v>
      </c>
      <c r="AE32" s="99">
        <v>0</v>
      </c>
      <c r="AF32" s="99"/>
      <c r="AG32" s="99"/>
      <c r="AH32" s="99">
        <v>0</v>
      </c>
      <c r="AI32" s="99">
        <v>0</v>
      </c>
      <c r="AJ32" s="99">
        <v>0</v>
      </c>
      <c r="AK32" s="99">
        <v>0</v>
      </c>
      <c r="AL32" s="99">
        <v>0</v>
      </c>
      <c r="AM32" s="99">
        <v>0</v>
      </c>
      <c r="AN32" s="99">
        <v>0</v>
      </c>
      <c r="AO32" s="99">
        <v>0</v>
      </c>
      <c r="AP32" s="99">
        <v>0</v>
      </c>
      <c r="AQ32" s="99">
        <v>0</v>
      </c>
      <c r="AR32" s="99">
        <v>0</v>
      </c>
      <c r="AS32" s="99"/>
      <c r="AT32" s="99"/>
      <c r="AU32" s="99">
        <v>0</v>
      </c>
      <c r="AW32" s="67" t="e">
        <f t="shared" si="10"/>
        <v>#DIV/0!</v>
      </c>
    </row>
    <row r="33" spans="1:51">
      <c r="C33" s="1" t="s">
        <v>138</v>
      </c>
      <c r="D33" s="65">
        <f>SUM(D31:D32)</f>
        <v>0</v>
      </c>
      <c r="E33" s="65">
        <f t="shared" ref="E33:N33" si="14">SUM(E31:E32)</f>
        <v>0</v>
      </c>
      <c r="F33" s="86">
        <f t="shared" si="14"/>
        <v>0</v>
      </c>
      <c r="G33" s="86">
        <f t="shared" si="14"/>
        <v>0</v>
      </c>
      <c r="H33" s="86"/>
      <c r="I33" s="86"/>
      <c r="J33" s="86"/>
      <c r="K33" s="86">
        <f t="shared" si="14"/>
        <v>1</v>
      </c>
      <c r="L33" s="86">
        <f t="shared" si="14"/>
        <v>1</v>
      </c>
      <c r="M33" s="86">
        <f t="shared" si="14"/>
        <v>1</v>
      </c>
      <c r="N33" s="86">
        <f t="shared" si="14"/>
        <v>0</v>
      </c>
      <c r="O33" s="86">
        <f>SUM(O30:O32)</f>
        <v>0</v>
      </c>
      <c r="P33" s="86"/>
      <c r="Q33" s="86">
        <f>SUM(Q30:Q32)</f>
        <v>0</v>
      </c>
      <c r="R33" s="86"/>
      <c r="S33" s="86"/>
      <c r="T33" s="86"/>
      <c r="U33" s="86">
        <f>SUM(U31:U32)</f>
        <v>0</v>
      </c>
      <c r="V33" s="86"/>
      <c r="W33" s="86"/>
      <c r="X33" s="65">
        <f>SUM(X31:X32)</f>
        <v>0</v>
      </c>
      <c r="AA33" s="65" t="e">
        <f t="shared" ref="AA33:AH33" si="15">SUM(AA31:AA32)</f>
        <v>#DIV/0!</v>
      </c>
      <c r="AB33" s="65" t="e">
        <f t="shared" si="15"/>
        <v>#DIV/0!</v>
      </c>
      <c r="AC33" s="65">
        <f t="shared" si="15"/>
        <v>0</v>
      </c>
      <c r="AD33" s="65">
        <f t="shared" si="15"/>
        <v>0</v>
      </c>
      <c r="AE33" s="65">
        <f t="shared" si="15"/>
        <v>0</v>
      </c>
      <c r="AF33" s="65">
        <f t="shared" si="15"/>
        <v>0</v>
      </c>
      <c r="AG33" s="65">
        <f t="shared" si="15"/>
        <v>0</v>
      </c>
      <c r="AH33" s="65">
        <f t="shared" si="15"/>
        <v>0</v>
      </c>
      <c r="AI33" s="65">
        <f t="shared" ref="AI33:AU33" si="16">SUM(AI31:AI32)</f>
        <v>0</v>
      </c>
      <c r="AJ33" s="65">
        <f t="shared" si="16"/>
        <v>0</v>
      </c>
      <c r="AK33" s="65">
        <f t="shared" si="16"/>
        <v>0</v>
      </c>
      <c r="AL33" s="65">
        <f t="shared" si="16"/>
        <v>0</v>
      </c>
      <c r="AM33" s="65">
        <f t="shared" si="16"/>
        <v>0</v>
      </c>
      <c r="AN33" s="65">
        <f t="shared" si="16"/>
        <v>0</v>
      </c>
      <c r="AO33" s="65">
        <f t="shared" si="16"/>
        <v>0</v>
      </c>
      <c r="AP33" s="65">
        <f t="shared" si="16"/>
        <v>0</v>
      </c>
      <c r="AQ33" s="65">
        <f t="shared" si="16"/>
        <v>0</v>
      </c>
      <c r="AR33" s="65">
        <f t="shared" si="16"/>
        <v>0</v>
      </c>
      <c r="AS33" s="65"/>
      <c r="AT33" s="65"/>
      <c r="AU33" s="65" t="e">
        <f t="shared" si="16"/>
        <v>#DIV/0!</v>
      </c>
      <c r="AW33" s="65" t="e">
        <f t="shared" si="10"/>
        <v>#DIV/0!</v>
      </c>
    </row>
    <row r="34" spans="1:51">
      <c r="C34" s="57" t="s">
        <v>141</v>
      </c>
      <c r="D34" s="63" t="str">
        <f>IF(D33='2&amp;3 - FTE - Cost Centre'!$J31,"Ok",D33-'2&amp;3 - FTE - Cost Centre'!$J31)</f>
        <v>Ok</v>
      </c>
      <c r="E34" s="63" t="str">
        <f>IF(E33='2&amp;3 - FTE - Cost Centre'!$J32,"Ok",E33-'2&amp;3 - FTE - Cost Centre'!$J32)</f>
        <v>Ok</v>
      </c>
      <c r="F34" s="63"/>
      <c r="G34" s="63"/>
      <c r="H34" s="63"/>
      <c r="I34" s="63"/>
      <c r="J34" s="63"/>
      <c r="K34" s="63"/>
      <c r="L34" s="63"/>
      <c r="M34" s="63"/>
      <c r="N34" s="63"/>
      <c r="O34" s="63"/>
      <c r="P34" s="63"/>
      <c r="Q34" s="63"/>
      <c r="R34" s="63"/>
      <c r="S34" s="63"/>
      <c r="T34" s="63"/>
      <c r="U34" s="63"/>
      <c r="V34" s="63"/>
      <c r="W34" s="63"/>
      <c r="X34" s="63"/>
      <c r="AA34" s="63"/>
      <c r="AB34" s="63"/>
      <c r="AC34" s="63"/>
      <c r="AD34" s="63"/>
      <c r="AE34" s="63"/>
      <c r="AF34" s="63"/>
      <c r="AG34" s="63"/>
      <c r="AH34" s="63"/>
      <c r="AI34" s="63"/>
      <c r="AJ34" s="63"/>
      <c r="AK34" s="63"/>
      <c r="AL34" s="63"/>
      <c r="AM34" s="63"/>
      <c r="AN34" s="63"/>
      <c r="AO34" s="63"/>
      <c r="AP34" s="63"/>
      <c r="AQ34" s="63"/>
      <c r="AR34" s="63"/>
      <c r="AS34" s="63"/>
      <c r="AT34" s="63"/>
      <c r="AU34" s="63"/>
      <c r="AW34" s="63" t="e">
        <f>IF(AW33='5 - Other Costs'!G46,"Ok",AW33-'5 - Other Costs'!G46)</f>
        <v>#DIV/0!</v>
      </c>
    </row>
    <row r="35" spans="1:51">
      <c r="A35" t="s">
        <v>37</v>
      </c>
      <c r="C35" t="s">
        <v>134</v>
      </c>
      <c r="D35" s="101">
        <f>'4 - P Costs - Service Area'!Q35</f>
        <v>0</v>
      </c>
      <c r="E35" s="98">
        <f>D35</f>
        <v>0</v>
      </c>
      <c r="F35" s="60"/>
      <c r="G35" s="60"/>
      <c r="H35" s="60"/>
      <c r="I35" s="60"/>
      <c r="J35" s="60"/>
      <c r="K35" s="60"/>
      <c r="L35" s="60"/>
      <c r="M35" s="60"/>
      <c r="N35" s="60"/>
      <c r="O35" s="60"/>
      <c r="P35" s="60"/>
      <c r="Q35" s="60"/>
      <c r="R35" s="60"/>
      <c r="S35" s="94">
        <v>1</v>
      </c>
      <c r="T35" s="94">
        <v>1</v>
      </c>
      <c r="U35" s="60"/>
      <c r="V35" s="60"/>
      <c r="W35" s="60"/>
      <c r="X35" s="98">
        <f>D35</f>
        <v>0</v>
      </c>
      <c r="AA35" s="98" t="e">
        <f>'5 - Other Costs'!H43</f>
        <v>#DIV/0!</v>
      </c>
      <c r="AB35" s="98" t="e">
        <f>'5 - Other Costs'!H44</f>
        <v>#DIV/0!</v>
      </c>
      <c r="AC35" s="98">
        <v>0</v>
      </c>
      <c r="AD35" s="98">
        <v>0</v>
      </c>
      <c r="AE35" s="98">
        <v>0</v>
      </c>
      <c r="AF35" s="98">
        <v>0</v>
      </c>
      <c r="AG35" s="98">
        <v>0</v>
      </c>
      <c r="AH35" s="98">
        <f>K35*'7 - IS to Application'!S73</f>
        <v>0</v>
      </c>
      <c r="AI35" s="98">
        <f>L35*'7 - IS to Application'!T73</f>
        <v>0</v>
      </c>
      <c r="AJ35" s="98">
        <f>M35*'7 - IS to Application'!U73</f>
        <v>0</v>
      </c>
      <c r="AK35" s="98">
        <f>N35*'7 - IS to Application'!V73</f>
        <v>0</v>
      </c>
      <c r="AL35" s="98">
        <f>O35*'7 - IS to Application'!W73</f>
        <v>0</v>
      </c>
      <c r="AM35" s="98">
        <f>P35*'7 - IS to Application'!X73</f>
        <v>0</v>
      </c>
      <c r="AN35" s="98">
        <f>Q35*'7 - IS to Application'!Y73</f>
        <v>0</v>
      </c>
      <c r="AO35" s="98">
        <f>R35*'7 - IS to Application'!Z73</f>
        <v>0</v>
      </c>
      <c r="AP35" s="98">
        <f>S35*'7 - IS to Application'!AA73</f>
        <v>0</v>
      </c>
      <c r="AQ35" s="98">
        <f>T35*'7 - IS to Application'!AB73</f>
        <v>0</v>
      </c>
      <c r="AR35" s="98">
        <v>0</v>
      </c>
      <c r="AS35" s="98"/>
      <c r="AT35" s="98"/>
      <c r="AU35" s="98" t="e">
        <f>'5 - Other Costs'!H42</f>
        <v>#DIV/0!</v>
      </c>
      <c r="AW35" s="66" t="e">
        <f>SUM(AA35:AU35)</f>
        <v>#DIV/0!</v>
      </c>
    </row>
    <row r="36" spans="1:51">
      <c r="C36" s="57" t="s">
        <v>142</v>
      </c>
      <c r="D36" s="63" t="str">
        <f>IF(D35='2&amp;3 - FTE - Cost Centre'!$K31,"Ok",D35-'2&amp;3 - FTE - Cost Centre'!$K31)</f>
        <v>Ok</v>
      </c>
      <c r="E36" s="63" t="str">
        <f>IF(E35='2&amp;3 - FTE - Cost Centre'!$K32,"Ok",E35-'2&amp;3 - FTE - Cost Centre'!$K32)</f>
        <v>Ok</v>
      </c>
      <c r="F36" s="63"/>
      <c r="G36" s="63"/>
      <c r="H36" s="63"/>
      <c r="I36" s="63"/>
      <c r="J36" s="63"/>
      <c r="K36" s="63"/>
      <c r="L36" s="63"/>
      <c r="M36" s="63"/>
      <c r="N36" s="63"/>
      <c r="O36" s="63"/>
      <c r="P36" s="63"/>
      <c r="Q36" s="63"/>
      <c r="R36" s="63"/>
      <c r="S36" s="63"/>
      <c r="T36" s="63"/>
      <c r="U36" s="63"/>
      <c r="V36" s="63"/>
      <c r="W36" s="63"/>
      <c r="X36" s="63"/>
      <c r="AA36" s="63"/>
      <c r="AB36" s="63"/>
      <c r="AC36" s="63"/>
      <c r="AD36" s="63"/>
      <c r="AE36" s="63"/>
      <c r="AF36" s="63"/>
      <c r="AG36" s="63"/>
      <c r="AH36" s="63"/>
      <c r="AI36" s="63"/>
      <c r="AJ36" s="63"/>
      <c r="AK36" s="63"/>
      <c r="AL36" s="63"/>
      <c r="AM36" s="63"/>
      <c r="AN36" s="63"/>
      <c r="AO36" s="63"/>
      <c r="AP36" s="63"/>
      <c r="AQ36" s="63"/>
      <c r="AR36" s="63"/>
      <c r="AS36" s="63"/>
      <c r="AT36" s="63"/>
      <c r="AU36" s="63"/>
      <c r="AW36" s="63" t="e">
        <f>IF(AW35='5 - Other Costs'!$H46,"Ok",AW35-'5 - Other Costs'!$H51)</f>
        <v>#DIV/0!</v>
      </c>
    </row>
    <row r="37" spans="1:51" ht="15" thickBot="1">
      <c r="C37" s="1"/>
      <c r="D37" s="83"/>
      <c r="E37" s="83"/>
      <c r="F37" s="83"/>
      <c r="G37" s="83"/>
      <c r="H37" s="83"/>
      <c r="I37" s="83"/>
      <c r="J37" s="83"/>
      <c r="K37" s="83"/>
      <c r="L37" s="83"/>
      <c r="M37" s="83"/>
      <c r="N37" s="83"/>
      <c r="O37" s="83"/>
      <c r="P37" s="83"/>
      <c r="Q37" s="83"/>
      <c r="R37" s="83"/>
      <c r="S37" s="83"/>
      <c r="T37" s="83"/>
      <c r="U37" s="83"/>
      <c r="V37" s="83"/>
      <c r="W37" s="83"/>
      <c r="X37" s="83"/>
      <c r="Y37" s="84"/>
      <c r="AA37" s="59" t="e">
        <f t="shared" ref="AA37:AU37" si="17">SUM(AA35,AA33,AA22)</f>
        <v>#DIV/0!</v>
      </c>
      <c r="AB37" s="59" t="e">
        <f t="shared" si="17"/>
        <v>#DIV/0!</v>
      </c>
      <c r="AC37" s="59">
        <f t="shared" si="17"/>
        <v>0</v>
      </c>
      <c r="AD37" s="59">
        <f t="shared" si="17"/>
        <v>0</v>
      </c>
      <c r="AE37" s="59">
        <f t="shared" si="17"/>
        <v>0</v>
      </c>
      <c r="AF37" s="59">
        <f t="shared" si="17"/>
        <v>0</v>
      </c>
      <c r="AG37" s="59">
        <f t="shared" si="17"/>
        <v>0</v>
      </c>
      <c r="AH37" s="59">
        <f t="shared" si="17"/>
        <v>0</v>
      </c>
      <c r="AI37" s="59">
        <f t="shared" si="17"/>
        <v>0</v>
      </c>
      <c r="AJ37" s="59">
        <f t="shared" si="17"/>
        <v>0</v>
      </c>
      <c r="AK37" s="59">
        <f t="shared" si="17"/>
        <v>0</v>
      </c>
      <c r="AL37" s="59">
        <f t="shared" si="17"/>
        <v>0</v>
      </c>
      <c r="AM37" s="59">
        <f t="shared" si="17"/>
        <v>0</v>
      </c>
      <c r="AN37" s="59">
        <f t="shared" si="17"/>
        <v>0</v>
      </c>
      <c r="AO37" s="59">
        <f t="shared" si="17"/>
        <v>0</v>
      </c>
      <c r="AP37" s="59">
        <f t="shared" si="17"/>
        <v>0</v>
      </c>
      <c r="AQ37" s="59">
        <f t="shared" si="17"/>
        <v>0</v>
      </c>
      <c r="AR37" s="59">
        <f t="shared" si="17"/>
        <v>0</v>
      </c>
      <c r="AS37" s="59"/>
      <c r="AT37" s="59">
        <f t="shared" si="17"/>
        <v>0</v>
      </c>
      <c r="AU37" s="59" t="e">
        <f t="shared" si="17"/>
        <v>#DIV/0!</v>
      </c>
      <c r="AW37" s="59" t="e">
        <f>SUM(AA37:AU37)</f>
        <v>#DIV/0!</v>
      </c>
      <c r="AY37" s="58"/>
    </row>
    <row r="38" spans="1:51" ht="15" thickTop="1">
      <c r="D38" s="63"/>
      <c r="E38" s="63"/>
      <c r="F38" s="63"/>
      <c r="G38" s="63"/>
      <c r="H38" s="63"/>
      <c r="I38" s="63"/>
      <c r="J38" s="63"/>
      <c r="K38" s="63"/>
      <c r="L38" s="63"/>
      <c r="M38" s="63"/>
      <c r="N38" s="63"/>
      <c r="O38" s="63"/>
      <c r="P38" s="63"/>
      <c r="Q38" s="63"/>
      <c r="R38" s="63"/>
      <c r="S38" s="63"/>
      <c r="T38" s="63"/>
      <c r="U38" s="61"/>
      <c r="V38" s="61"/>
      <c r="W38" s="61"/>
      <c r="X38" s="58"/>
      <c r="AA38" s="58"/>
      <c r="AB38" s="58"/>
      <c r="AC38" s="58"/>
      <c r="AD38" s="58"/>
      <c r="AE38" s="58"/>
      <c r="AF38" s="58"/>
      <c r="AG38" s="58"/>
      <c r="AH38" s="58"/>
      <c r="AI38" s="58"/>
      <c r="AJ38" s="58"/>
      <c r="AK38" s="58"/>
      <c r="AL38" s="58"/>
      <c r="AM38" s="58"/>
      <c r="AN38" s="58"/>
      <c r="AO38" s="58"/>
      <c r="AP38" s="58"/>
      <c r="AQ38" s="58"/>
      <c r="AR38" s="58"/>
      <c r="AS38" s="58"/>
      <c r="AT38" s="58"/>
      <c r="AU38" s="58"/>
      <c r="AW38" s="63" t="e">
        <f>IF(AW37=('5 - Other Costs'!E46+'5 - Other Costs'!G46+'5 - Other Costs'!H46),"ok",AW37-('5 - Other Costs'!E46+'5 - Other Costs'!G46+'5 - Other Costs'!H46))</f>
        <v>#DIV/0!</v>
      </c>
    </row>
    <row r="39" spans="1:51">
      <c r="A39" t="s">
        <v>231</v>
      </c>
      <c r="C39" s="1" t="s">
        <v>231</v>
      </c>
      <c r="F39" s="94"/>
      <c r="G39" s="94"/>
      <c r="H39" s="94"/>
      <c r="I39" s="94"/>
      <c r="J39" s="94"/>
      <c r="K39" s="94"/>
      <c r="L39" s="94"/>
      <c r="M39" s="94"/>
      <c r="N39" s="94"/>
      <c r="O39" s="94"/>
      <c r="P39" s="94"/>
      <c r="Q39" s="94"/>
      <c r="R39" s="94"/>
      <c r="S39" s="94"/>
      <c r="T39" s="94"/>
      <c r="U39" s="94"/>
      <c r="V39" s="94">
        <v>1</v>
      </c>
      <c r="W39" s="94"/>
      <c r="AS39">
        <f>'5 - Other Costs'!I46*V39</f>
        <v>0</v>
      </c>
      <c r="AW39">
        <f>SUM(AA39:AU39)</f>
        <v>0</v>
      </c>
    </row>
    <row r="40" spans="1:51" ht="15" thickBot="1">
      <c r="AA40" s="59" t="e">
        <f>AA39+AA37</f>
        <v>#DIV/0!</v>
      </c>
      <c r="AB40" s="59" t="e">
        <f t="shared" ref="AB40:AU40" si="18">AB39+AB37</f>
        <v>#DIV/0!</v>
      </c>
      <c r="AC40" s="59">
        <f t="shared" si="18"/>
        <v>0</v>
      </c>
      <c r="AD40" s="59">
        <f t="shared" si="18"/>
        <v>0</v>
      </c>
      <c r="AE40" s="59">
        <f t="shared" si="18"/>
        <v>0</v>
      </c>
      <c r="AF40" s="59">
        <f t="shared" si="18"/>
        <v>0</v>
      </c>
      <c r="AG40" s="59">
        <f t="shared" si="18"/>
        <v>0</v>
      </c>
      <c r="AH40" s="59">
        <f t="shared" si="18"/>
        <v>0</v>
      </c>
      <c r="AI40" s="59">
        <f t="shared" si="18"/>
        <v>0</v>
      </c>
      <c r="AJ40" s="59">
        <f t="shared" si="18"/>
        <v>0</v>
      </c>
      <c r="AK40" s="59">
        <f t="shared" si="18"/>
        <v>0</v>
      </c>
      <c r="AL40" s="59">
        <f t="shared" si="18"/>
        <v>0</v>
      </c>
      <c r="AM40" s="59">
        <f t="shared" si="18"/>
        <v>0</v>
      </c>
      <c r="AN40" s="59">
        <f t="shared" si="18"/>
        <v>0</v>
      </c>
      <c r="AO40" s="59">
        <f t="shared" si="18"/>
        <v>0</v>
      </c>
      <c r="AP40" s="59">
        <f t="shared" si="18"/>
        <v>0</v>
      </c>
      <c r="AQ40" s="59">
        <f t="shared" si="18"/>
        <v>0</v>
      </c>
      <c r="AR40" s="59">
        <f t="shared" si="18"/>
        <v>0</v>
      </c>
      <c r="AS40" s="59">
        <f t="shared" si="18"/>
        <v>0</v>
      </c>
      <c r="AT40" s="59">
        <f t="shared" si="18"/>
        <v>0</v>
      </c>
      <c r="AU40" s="59" t="e">
        <f t="shared" si="18"/>
        <v>#DIV/0!</v>
      </c>
      <c r="AW40" s="59" t="e">
        <f>AW39+AW37</f>
        <v>#DIV/0!</v>
      </c>
    </row>
    <row r="41" spans="1:51" ht="15" thickTop="1"/>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33CCF-2D4A-4261-8425-3A64A98CC8E7}">
  <sheetPr>
    <tabColor rgb="FFCCFFFF"/>
  </sheetPr>
  <dimension ref="A1:AO24"/>
  <sheetViews>
    <sheetView zoomScale="90" zoomScaleNormal="90" workbookViewId="0">
      <pane xSplit="3" ySplit="2" topLeftCell="D3" activePane="bottomRight" state="frozen"/>
      <selection pane="topRight" activeCell="D1" sqref="D1"/>
      <selection pane="bottomLeft" activeCell="A3" sqref="A3"/>
      <selection pane="bottomRight" activeCell="M3" sqref="M3"/>
    </sheetView>
  </sheetViews>
  <sheetFormatPr defaultRowHeight="14.4"/>
  <cols>
    <col min="1" max="1" width="12.109375" customWidth="1"/>
    <col min="3" max="3" width="37.44140625" bestFit="1" customWidth="1"/>
    <col min="21" max="21" width="3.6640625" customWidth="1"/>
    <col min="22" max="22" width="4.5546875" customWidth="1"/>
    <col min="40" max="40" width="3.6640625" customWidth="1"/>
    <col min="42" max="42" width="4.5546875" customWidth="1"/>
  </cols>
  <sheetData>
    <row r="1" spans="1:41">
      <c r="A1" s="78" t="s">
        <v>206</v>
      </c>
      <c r="D1" s="85" t="s">
        <v>181</v>
      </c>
      <c r="E1" s="85" t="s">
        <v>181</v>
      </c>
      <c r="F1" s="85" t="s">
        <v>182</v>
      </c>
      <c r="G1" s="85" t="s">
        <v>182</v>
      </c>
      <c r="H1" s="85"/>
      <c r="I1" s="85"/>
      <c r="J1" s="85" t="s">
        <v>182</v>
      </c>
      <c r="K1" s="85" t="s">
        <v>182</v>
      </c>
      <c r="L1" s="85" t="s">
        <v>182</v>
      </c>
      <c r="M1" s="85" t="s">
        <v>182</v>
      </c>
      <c r="N1" s="85" t="s">
        <v>182</v>
      </c>
      <c r="O1" s="85" t="s">
        <v>182</v>
      </c>
      <c r="P1" s="85" t="s">
        <v>182</v>
      </c>
      <c r="Q1" s="85" t="s">
        <v>182</v>
      </c>
      <c r="R1" s="85" t="s">
        <v>182</v>
      </c>
      <c r="S1" s="85" t="s">
        <v>182</v>
      </c>
      <c r="T1" s="85" t="s">
        <v>181</v>
      </c>
      <c r="AO1" s="1" t="s">
        <v>78</v>
      </c>
    </row>
    <row r="2" spans="1:41" ht="41.4">
      <c r="A2" s="162" t="str">
        <f ca="1">MID(CELL("filename",A1),FIND("]",CELL("filename",A1))+1,256)</f>
        <v>8 - Assign I Cost to S Areas</v>
      </c>
      <c r="D2" s="73" t="s">
        <v>170</v>
      </c>
      <c r="E2" s="73" t="s">
        <v>172</v>
      </c>
      <c r="F2" s="74" t="s">
        <v>76</v>
      </c>
      <c r="G2" s="74" t="s">
        <v>171</v>
      </c>
      <c r="H2" s="74"/>
      <c r="I2" s="74"/>
      <c r="J2" s="74" t="s">
        <v>104</v>
      </c>
      <c r="K2" s="74" t="s">
        <v>108</v>
      </c>
      <c r="L2" s="74" t="s">
        <v>109</v>
      </c>
      <c r="M2" s="74" t="s">
        <v>74</v>
      </c>
      <c r="N2" s="74" t="s">
        <v>75</v>
      </c>
      <c r="O2" s="74" t="s">
        <v>105</v>
      </c>
      <c r="P2" s="74" t="s">
        <v>110</v>
      </c>
      <c r="Q2" s="74" t="s">
        <v>111</v>
      </c>
      <c r="R2" s="74" t="s">
        <v>112</v>
      </c>
      <c r="S2" s="74" t="s">
        <v>106</v>
      </c>
      <c r="T2" s="73" t="s">
        <v>175</v>
      </c>
      <c r="W2" s="73" t="str">
        <f>D2</f>
        <v>Other Non Staff Costs</v>
      </c>
      <c r="X2" s="73" t="str">
        <f>E2</f>
        <v>Other BIS</v>
      </c>
      <c r="Y2" s="74" t="str">
        <f>F2</f>
        <v>Data Recorders</v>
      </c>
      <c r="Z2" s="74" t="str">
        <f>G2</f>
        <v>AUGE &amp; PAFA</v>
      </c>
      <c r="AA2" s="74"/>
      <c r="AB2" s="74"/>
      <c r="AC2" s="74" t="str">
        <f t="shared" ref="AC2:AM2" si="0">J2</f>
        <v>UK Link</v>
      </c>
      <c r="AD2" s="75" t="str">
        <f t="shared" si="0"/>
        <v>Info
Prov</v>
      </c>
      <c r="AE2" s="75" t="str">
        <f t="shared" si="0"/>
        <v>Data 
Enquiry</v>
      </c>
      <c r="AF2" s="75" t="str">
        <f t="shared" si="0"/>
        <v>Gemini</v>
      </c>
      <c r="AG2" s="75" t="str">
        <f t="shared" si="0"/>
        <v>CMS</v>
      </c>
      <c r="AH2" s="75" t="str">
        <f t="shared" si="0"/>
        <v>EFT</v>
      </c>
      <c r="AI2" s="75" t="str">
        <f t="shared" si="0"/>
        <v>IX 
Network</v>
      </c>
      <c r="AJ2" s="75" t="str">
        <f t="shared" si="0"/>
        <v>IX 
Connect / Reloc</v>
      </c>
      <c r="AK2" s="75" t="str">
        <f t="shared" si="0"/>
        <v>API / 
FMS</v>
      </c>
      <c r="AL2" s="75" t="str">
        <f t="shared" si="0"/>
        <v>DDP</v>
      </c>
      <c r="AM2" s="75" t="str">
        <f t="shared" si="0"/>
        <v>Desktop/Shared</v>
      </c>
    </row>
    <row r="3" spans="1:41">
      <c r="A3" t="s">
        <v>97</v>
      </c>
      <c r="B3">
        <v>1</v>
      </c>
      <c r="C3" t="s">
        <v>122</v>
      </c>
      <c r="D3" s="97">
        <f>'4 Inv P Costs - Service Area'!Q3</f>
        <v>0</v>
      </c>
      <c r="E3" s="97">
        <f>D3</f>
        <v>0</v>
      </c>
      <c r="F3" s="60"/>
      <c r="G3" s="60"/>
      <c r="H3" s="60"/>
      <c r="I3" s="60"/>
      <c r="J3" s="60"/>
      <c r="K3" s="60"/>
      <c r="L3" s="60"/>
      <c r="M3" s="60"/>
      <c r="N3" s="60"/>
      <c r="O3" s="60"/>
      <c r="P3" s="60"/>
      <c r="Q3" s="60"/>
      <c r="R3" s="60"/>
      <c r="S3" s="60"/>
      <c r="T3" s="97">
        <f>D3</f>
        <v>0</v>
      </c>
      <c r="W3" s="97" t="e">
        <f>('5 - Other Costs'!$F$43)*(D3/D$22)</f>
        <v>#DIV/0!</v>
      </c>
      <c r="X3" s="97" t="e">
        <f>('5 - Other Costs'!$F$44)*(E3/E$22)</f>
        <v>#DIV/0!</v>
      </c>
      <c r="Y3" s="98"/>
      <c r="Z3" s="98"/>
      <c r="AA3" s="98"/>
      <c r="AB3" s="98"/>
      <c r="AC3" s="98"/>
      <c r="AD3" s="98"/>
      <c r="AE3" s="98"/>
      <c r="AF3" s="98"/>
      <c r="AG3" s="98"/>
      <c r="AH3" s="98"/>
      <c r="AI3" s="98"/>
      <c r="AJ3" s="98"/>
      <c r="AK3" s="98"/>
      <c r="AL3" s="98"/>
      <c r="AM3" s="97" t="e">
        <f>('5 - Other Costs'!$F$42)*(T3/T$22)</f>
        <v>#DIV/0!</v>
      </c>
      <c r="AO3" s="66" t="e">
        <f t="shared" ref="AO3:AO22" si="1">SUM(W3:AM3)</f>
        <v>#DIV/0!</v>
      </c>
    </row>
    <row r="4" spans="1:41">
      <c r="B4">
        <v>2</v>
      </c>
      <c r="C4" t="s">
        <v>120</v>
      </c>
      <c r="D4" s="97">
        <f>'4 Inv P Costs - Service Area'!Q4</f>
        <v>0</v>
      </c>
      <c r="E4" s="97">
        <f t="shared" ref="E4:E20" si="2">D4</f>
        <v>0</v>
      </c>
      <c r="F4" s="60"/>
      <c r="G4" s="60"/>
      <c r="H4" s="60"/>
      <c r="I4" s="60"/>
      <c r="J4" s="60"/>
      <c r="K4" s="60"/>
      <c r="L4" s="60"/>
      <c r="M4" s="60"/>
      <c r="N4" s="60"/>
      <c r="O4" s="60"/>
      <c r="P4" s="60"/>
      <c r="Q4" s="60"/>
      <c r="R4" s="60"/>
      <c r="S4" s="60"/>
      <c r="T4" s="97">
        <f t="shared" ref="T4:T20" si="3">D4</f>
        <v>0</v>
      </c>
      <c r="W4" s="101" t="e">
        <f>('5 - Other Costs'!$F$43)*(D4/D$22)</f>
        <v>#DIV/0!</v>
      </c>
      <c r="X4" s="101" t="e">
        <f>('5 - Other Costs'!$F$44)*(E4/E$22)</f>
        <v>#DIV/0!</v>
      </c>
      <c r="Y4" s="98"/>
      <c r="Z4" s="98"/>
      <c r="AA4" s="98"/>
      <c r="AB4" s="98"/>
      <c r="AC4" s="98"/>
      <c r="AD4" s="98"/>
      <c r="AE4" s="98"/>
      <c r="AF4" s="98"/>
      <c r="AG4" s="98"/>
      <c r="AH4" s="98"/>
      <c r="AI4" s="98"/>
      <c r="AJ4" s="98"/>
      <c r="AK4" s="98"/>
      <c r="AL4" s="98"/>
      <c r="AM4" s="97" t="e">
        <f>('5 - Other Costs'!$F$42)*(T4/T$22)</f>
        <v>#DIV/0!</v>
      </c>
      <c r="AO4" s="66" t="e">
        <f t="shared" si="1"/>
        <v>#DIV/0!</v>
      </c>
    </row>
    <row r="5" spans="1:41">
      <c r="B5">
        <v>3</v>
      </c>
      <c r="C5" t="s">
        <v>132</v>
      </c>
      <c r="D5" s="97">
        <f>'4 Inv P Costs - Service Area'!Q5</f>
        <v>0</v>
      </c>
      <c r="E5" s="97">
        <f t="shared" si="2"/>
        <v>0</v>
      </c>
      <c r="F5" s="60"/>
      <c r="G5" s="82"/>
      <c r="H5" s="82"/>
      <c r="I5" s="82"/>
      <c r="J5" s="60"/>
      <c r="K5" s="60"/>
      <c r="L5" s="60"/>
      <c r="M5" s="60"/>
      <c r="N5" s="60"/>
      <c r="O5" s="60"/>
      <c r="P5" s="60"/>
      <c r="Q5" s="60"/>
      <c r="R5" s="60"/>
      <c r="S5" s="60"/>
      <c r="T5" s="97">
        <f t="shared" si="3"/>
        <v>0</v>
      </c>
      <c r="W5" s="101" t="e">
        <f>('5 - Other Costs'!$F$43)*(D5/D$22)</f>
        <v>#DIV/0!</v>
      </c>
      <c r="X5" s="101" t="e">
        <f>('5 - Other Costs'!$F$44)*(E5/E$22)</f>
        <v>#DIV/0!</v>
      </c>
      <c r="Y5" s="98"/>
      <c r="Z5" s="98"/>
      <c r="AA5" s="98"/>
      <c r="AB5" s="98"/>
      <c r="AC5" s="98"/>
      <c r="AD5" s="98"/>
      <c r="AE5" s="98"/>
      <c r="AF5" s="98"/>
      <c r="AG5" s="98"/>
      <c r="AH5" s="98"/>
      <c r="AI5" s="98"/>
      <c r="AJ5" s="98"/>
      <c r="AK5" s="98"/>
      <c r="AL5" s="98"/>
      <c r="AM5" s="97" t="e">
        <f>('5 - Other Costs'!$F$42)*(T5/T$22)</f>
        <v>#DIV/0!</v>
      </c>
      <c r="AO5" s="66" t="e">
        <f t="shared" si="1"/>
        <v>#DIV/0!</v>
      </c>
    </row>
    <row r="6" spans="1:41">
      <c r="B6">
        <v>4</v>
      </c>
      <c r="C6" t="s">
        <v>117</v>
      </c>
      <c r="D6" s="97">
        <f>'4 Inv P Costs - Service Area'!Q6</f>
        <v>0</v>
      </c>
      <c r="E6" s="97">
        <f t="shared" si="2"/>
        <v>0</v>
      </c>
      <c r="F6" s="60"/>
      <c r="G6" s="60"/>
      <c r="H6" s="60"/>
      <c r="I6" s="60"/>
      <c r="J6" s="60"/>
      <c r="K6" s="60"/>
      <c r="L6" s="60"/>
      <c r="M6" s="60"/>
      <c r="N6" s="60"/>
      <c r="O6" s="60"/>
      <c r="P6" s="60"/>
      <c r="Q6" s="60"/>
      <c r="R6" s="60"/>
      <c r="S6" s="60"/>
      <c r="T6" s="97">
        <f t="shared" si="3"/>
        <v>0</v>
      </c>
      <c r="W6" s="101" t="e">
        <f>('5 - Other Costs'!$F$43)*(D6/D$22)</f>
        <v>#DIV/0!</v>
      </c>
      <c r="X6" s="101" t="e">
        <f>('5 - Other Costs'!$F$44)*(E6/E$22)</f>
        <v>#DIV/0!</v>
      </c>
      <c r="Y6" s="98"/>
      <c r="Z6" s="98"/>
      <c r="AA6" s="98"/>
      <c r="AB6" s="98"/>
      <c r="AC6" s="98"/>
      <c r="AD6" s="98"/>
      <c r="AE6" s="98"/>
      <c r="AF6" s="98"/>
      <c r="AG6" s="98"/>
      <c r="AH6" s="98"/>
      <c r="AI6" s="98"/>
      <c r="AJ6" s="98"/>
      <c r="AK6" s="98"/>
      <c r="AL6" s="98"/>
      <c r="AM6" s="97" t="e">
        <f>('5 - Other Costs'!$F$42)*(T6/T$22)</f>
        <v>#DIV/0!</v>
      </c>
      <c r="AO6" s="66" t="e">
        <f t="shared" si="1"/>
        <v>#DIV/0!</v>
      </c>
    </row>
    <row r="7" spans="1:41">
      <c r="B7">
        <v>5</v>
      </c>
      <c r="C7" t="s">
        <v>49</v>
      </c>
      <c r="D7" s="97">
        <f>'4 Inv P Costs - Service Area'!Q7</f>
        <v>0</v>
      </c>
      <c r="E7" s="97">
        <f t="shared" si="2"/>
        <v>0</v>
      </c>
      <c r="F7" s="60"/>
      <c r="G7" s="60"/>
      <c r="H7" s="60"/>
      <c r="I7" s="60"/>
      <c r="J7" s="60"/>
      <c r="K7" s="60"/>
      <c r="L7" s="60"/>
      <c r="M7" s="60"/>
      <c r="N7" s="60"/>
      <c r="O7" s="60"/>
      <c r="P7" s="60"/>
      <c r="Q7" s="60"/>
      <c r="R7" s="60"/>
      <c r="S7" s="60"/>
      <c r="T7" s="97">
        <f t="shared" si="3"/>
        <v>0</v>
      </c>
      <c r="W7" s="101" t="e">
        <f>('5 - Other Costs'!$F$43)*(D7/D$22)</f>
        <v>#DIV/0!</v>
      </c>
      <c r="X7" s="101" t="e">
        <f>('5 - Other Costs'!$F$44)*(E7/E$22)</f>
        <v>#DIV/0!</v>
      </c>
      <c r="Y7" s="98"/>
      <c r="Z7" s="98"/>
      <c r="AA7" s="98"/>
      <c r="AB7" s="98"/>
      <c r="AC7" s="98"/>
      <c r="AD7" s="98"/>
      <c r="AE7" s="98"/>
      <c r="AF7" s="98"/>
      <c r="AG7" s="98"/>
      <c r="AH7" s="98"/>
      <c r="AI7" s="98"/>
      <c r="AJ7" s="98"/>
      <c r="AK7" s="98"/>
      <c r="AL7" s="98"/>
      <c r="AM7" s="97" t="e">
        <f>('5 - Other Costs'!$F$42)*(T7/T$22)</f>
        <v>#DIV/0!</v>
      </c>
      <c r="AO7" s="66" t="e">
        <f t="shared" si="1"/>
        <v>#DIV/0!</v>
      </c>
    </row>
    <row r="8" spans="1:41">
      <c r="B8">
        <v>6</v>
      </c>
      <c r="C8" t="s">
        <v>119</v>
      </c>
      <c r="D8" s="97">
        <f>'4 Inv P Costs - Service Area'!Q8</f>
        <v>0</v>
      </c>
      <c r="E8" s="97">
        <f t="shared" si="2"/>
        <v>0</v>
      </c>
      <c r="F8" s="60"/>
      <c r="G8" s="60"/>
      <c r="H8" s="60"/>
      <c r="I8" s="60"/>
      <c r="J8" s="60"/>
      <c r="K8" s="60"/>
      <c r="L8" s="60"/>
      <c r="M8" s="60"/>
      <c r="N8" s="60"/>
      <c r="O8" s="60"/>
      <c r="P8" s="60"/>
      <c r="Q8" s="60"/>
      <c r="R8" s="60"/>
      <c r="S8" s="60"/>
      <c r="T8" s="97">
        <f t="shared" si="3"/>
        <v>0</v>
      </c>
      <c r="W8" s="101" t="e">
        <f>('5 - Other Costs'!$F$43)*(D8/D$22)</f>
        <v>#DIV/0!</v>
      </c>
      <c r="X8" s="101" t="e">
        <f>('5 - Other Costs'!$F$44)*(E8/E$22)</f>
        <v>#DIV/0!</v>
      </c>
      <c r="Y8" s="98"/>
      <c r="Z8" s="98"/>
      <c r="AA8" s="98"/>
      <c r="AB8" s="98"/>
      <c r="AC8" s="98"/>
      <c r="AD8" s="98"/>
      <c r="AE8" s="98"/>
      <c r="AF8" s="98"/>
      <c r="AG8" s="98"/>
      <c r="AH8" s="98"/>
      <c r="AI8" s="98"/>
      <c r="AJ8" s="98"/>
      <c r="AK8" s="98"/>
      <c r="AL8" s="98"/>
      <c r="AM8" s="97" t="e">
        <f>('5 - Other Costs'!$F$42)*(T8/T$22)</f>
        <v>#DIV/0!</v>
      </c>
      <c r="AO8" s="66" t="e">
        <f t="shared" si="1"/>
        <v>#DIV/0!</v>
      </c>
    </row>
    <row r="9" spans="1:41">
      <c r="B9">
        <v>7</v>
      </c>
      <c r="C9" t="s">
        <v>123</v>
      </c>
      <c r="D9" s="97">
        <f>'4 Inv P Costs - Service Area'!Q9</f>
        <v>0</v>
      </c>
      <c r="E9" s="97">
        <f t="shared" si="2"/>
        <v>0</v>
      </c>
      <c r="F9" s="60"/>
      <c r="G9" s="60"/>
      <c r="H9" s="60"/>
      <c r="I9" s="60"/>
      <c r="J9" s="60"/>
      <c r="K9" s="60"/>
      <c r="L9" s="60"/>
      <c r="M9" s="60"/>
      <c r="N9" s="60"/>
      <c r="O9" s="60"/>
      <c r="P9" s="60"/>
      <c r="Q9" s="60"/>
      <c r="R9" s="60"/>
      <c r="S9" s="60"/>
      <c r="T9" s="97">
        <f t="shared" si="3"/>
        <v>0</v>
      </c>
      <c r="W9" s="101" t="e">
        <f>('5 - Other Costs'!$F$43)*(D9/D$22)</f>
        <v>#DIV/0!</v>
      </c>
      <c r="X9" s="101" t="e">
        <f>('5 - Other Costs'!$F$44)*(E9/E$22)</f>
        <v>#DIV/0!</v>
      </c>
      <c r="Y9" s="98"/>
      <c r="Z9" s="98"/>
      <c r="AA9" s="98"/>
      <c r="AB9" s="98"/>
      <c r="AC9" s="98"/>
      <c r="AD9" s="98"/>
      <c r="AE9" s="98"/>
      <c r="AF9" s="98"/>
      <c r="AG9" s="98"/>
      <c r="AH9" s="98"/>
      <c r="AI9" s="98"/>
      <c r="AJ9" s="98"/>
      <c r="AK9" s="98"/>
      <c r="AL9" s="98"/>
      <c r="AM9" s="97" t="e">
        <f>('5 - Other Costs'!$F$42)*(T9/T$22)</f>
        <v>#DIV/0!</v>
      </c>
      <c r="AO9" s="66" t="e">
        <f t="shared" si="1"/>
        <v>#DIV/0!</v>
      </c>
    </row>
    <row r="10" spans="1:41">
      <c r="B10">
        <v>8</v>
      </c>
      <c r="C10" t="s">
        <v>118</v>
      </c>
      <c r="D10" s="97">
        <f>'4 Inv P Costs - Service Area'!Q10</f>
        <v>0</v>
      </c>
      <c r="E10" s="97">
        <f t="shared" si="2"/>
        <v>0</v>
      </c>
      <c r="F10" s="81"/>
      <c r="G10" s="60"/>
      <c r="H10" s="60"/>
      <c r="I10" s="60"/>
      <c r="J10" s="60"/>
      <c r="K10" s="60"/>
      <c r="L10" s="60"/>
      <c r="M10" s="60"/>
      <c r="N10" s="60"/>
      <c r="O10" s="60"/>
      <c r="P10" s="60"/>
      <c r="Q10" s="60"/>
      <c r="R10" s="60"/>
      <c r="S10" s="60"/>
      <c r="T10" s="97">
        <f t="shared" si="3"/>
        <v>0</v>
      </c>
      <c r="W10" s="101" t="e">
        <f>('5 - Other Costs'!$F$43)*(D10/D$22)</f>
        <v>#DIV/0!</v>
      </c>
      <c r="X10" s="101" t="e">
        <f>('5 - Other Costs'!$F$44)*(E10/E$22)</f>
        <v>#DIV/0!</v>
      </c>
      <c r="Y10" s="98"/>
      <c r="Z10" s="98"/>
      <c r="AA10" s="98"/>
      <c r="AB10" s="98"/>
      <c r="AC10" s="98"/>
      <c r="AD10" s="98"/>
      <c r="AE10" s="98"/>
      <c r="AF10" s="98"/>
      <c r="AG10" s="98"/>
      <c r="AH10" s="98"/>
      <c r="AI10" s="98"/>
      <c r="AJ10" s="98"/>
      <c r="AK10" s="98"/>
      <c r="AL10" s="98"/>
      <c r="AM10" s="97" t="e">
        <f>('5 - Other Costs'!$F$42)*(T10/T$22)</f>
        <v>#DIV/0!</v>
      </c>
      <c r="AO10" s="66" t="e">
        <f t="shared" si="1"/>
        <v>#DIV/0!</v>
      </c>
    </row>
    <row r="11" spans="1:41">
      <c r="B11">
        <v>9</v>
      </c>
      <c r="C11" t="s">
        <v>121</v>
      </c>
      <c r="D11" s="97">
        <f>'4 Inv P Costs - Service Area'!Q11</f>
        <v>0</v>
      </c>
      <c r="E11" s="97">
        <f t="shared" si="2"/>
        <v>0</v>
      </c>
      <c r="F11" s="60"/>
      <c r="G11" s="60"/>
      <c r="H11" s="60"/>
      <c r="I11" s="60"/>
      <c r="J11" s="60"/>
      <c r="K11" s="60"/>
      <c r="L11" s="60"/>
      <c r="M11" s="60"/>
      <c r="N11" s="60"/>
      <c r="O11" s="60"/>
      <c r="P11" s="60"/>
      <c r="Q11" s="60"/>
      <c r="R11" s="60"/>
      <c r="S11" s="60"/>
      <c r="T11" s="97">
        <f t="shared" si="3"/>
        <v>0</v>
      </c>
      <c r="W11" s="101" t="e">
        <f>('5 - Other Costs'!$F$43)*(D11/D$22)</f>
        <v>#DIV/0!</v>
      </c>
      <c r="X11" s="101" t="e">
        <f>('5 - Other Costs'!$F$44)*(E11/E$22)</f>
        <v>#DIV/0!</v>
      </c>
      <c r="Y11" s="98"/>
      <c r="Z11" s="98"/>
      <c r="AA11" s="98"/>
      <c r="AB11" s="98"/>
      <c r="AC11" s="98"/>
      <c r="AD11" s="98"/>
      <c r="AE11" s="98"/>
      <c r="AF11" s="98"/>
      <c r="AG11" s="98"/>
      <c r="AH11" s="98"/>
      <c r="AI11" s="98"/>
      <c r="AJ11" s="98"/>
      <c r="AK11" s="98"/>
      <c r="AL11" s="98"/>
      <c r="AM11" s="97" t="e">
        <f>('5 - Other Costs'!$F$42)*(T11/T$22)</f>
        <v>#DIV/0!</v>
      </c>
      <c r="AO11" s="66" t="e">
        <f t="shared" si="1"/>
        <v>#DIV/0!</v>
      </c>
    </row>
    <row r="12" spans="1:41">
      <c r="B12">
        <v>10</v>
      </c>
      <c r="C12" t="s">
        <v>124</v>
      </c>
      <c r="D12" s="97">
        <f>'4 Inv P Costs - Service Area'!Q12</f>
        <v>0</v>
      </c>
      <c r="E12" s="97">
        <f t="shared" si="2"/>
        <v>0</v>
      </c>
      <c r="F12" s="60"/>
      <c r="G12" s="60"/>
      <c r="H12" s="60"/>
      <c r="I12" s="60"/>
      <c r="J12" s="60"/>
      <c r="K12" s="60"/>
      <c r="L12" s="60"/>
      <c r="M12" s="60"/>
      <c r="N12" s="60"/>
      <c r="O12" s="60"/>
      <c r="P12" s="60"/>
      <c r="Q12" s="60"/>
      <c r="R12" s="60"/>
      <c r="S12" s="60"/>
      <c r="T12" s="97">
        <f t="shared" si="3"/>
        <v>0</v>
      </c>
      <c r="W12" s="101" t="e">
        <f>('5 - Other Costs'!$F$43)*(D12/D$22)</f>
        <v>#DIV/0!</v>
      </c>
      <c r="X12" s="101" t="e">
        <f>('5 - Other Costs'!$F$44)*(E12/E$22)</f>
        <v>#DIV/0!</v>
      </c>
      <c r="Y12" s="98"/>
      <c r="Z12" s="98"/>
      <c r="AA12" s="98"/>
      <c r="AB12" s="98"/>
      <c r="AC12" s="98"/>
      <c r="AD12" s="98"/>
      <c r="AE12" s="98"/>
      <c r="AF12" s="98"/>
      <c r="AG12" s="98"/>
      <c r="AH12" s="98"/>
      <c r="AI12" s="98"/>
      <c r="AJ12" s="98"/>
      <c r="AK12" s="98"/>
      <c r="AL12" s="98"/>
      <c r="AM12" s="97" t="e">
        <f>('5 - Other Costs'!$F$42)*(T12/T$22)</f>
        <v>#DIV/0!</v>
      </c>
      <c r="AO12" s="66" t="e">
        <f t="shared" si="1"/>
        <v>#DIV/0!</v>
      </c>
    </row>
    <row r="13" spans="1:41">
      <c r="B13">
        <v>11</v>
      </c>
      <c r="C13" t="s">
        <v>125</v>
      </c>
      <c r="D13" s="97">
        <f>'4 Inv P Costs - Service Area'!Q13</f>
        <v>0</v>
      </c>
      <c r="E13" s="97">
        <f t="shared" si="2"/>
        <v>0</v>
      </c>
      <c r="F13" s="60"/>
      <c r="G13" s="60"/>
      <c r="H13" s="60"/>
      <c r="I13" s="60"/>
      <c r="J13" s="60"/>
      <c r="K13" s="60"/>
      <c r="L13" s="60"/>
      <c r="M13" s="60"/>
      <c r="N13" s="60"/>
      <c r="O13" s="60"/>
      <c r="P13" s="60"/>
      <c r="Q13" s="60"/>
      <c r="R13" s="60"/>
      <c r="S13" s="60"/>
      <c r="T13" s="97">
        <f t="shared" si="3"/>
        <v>0</v>
      </c>
      <c r="W13" s="101" t="e">
        <f>('5 - Other Costs'!$F$43)*(D13/D$22)</f>
        <v>#DIV/0!</v>
      </c>
      <c r="X13" s="101" t="e">
        <f>('5 - Other Costs'!$F$44)*(E13/E$22)</f>
        <v>#DIV/0!</v>
      </c>
      <c r="Y13" s="98"/>
      <c r="Z13" s="98"/>
      <c r="AA13" s="98"/>
      <c r="AB13" s="98"/>
      <c r="AC13" s="98"/>
      <c r="AD13" s="98"/>
      <c r="AE13" s="98"/>
      <c r="AF13" s="98"/>
      <c r="AG13" s="98"/>
      <c r="AH13" s="98"/>
      <c r="AI13" s="98"/>
      <c r="AJ13" s="98"/>
      <c r="AK13" s="98"/>
      <c r="AL13" s="98"/>
      <c r="AM13" s="97" t="e">
        <f>('5 - Other Costs'!$F$42)*(T13/T$22)</f>
        <v>#DIV/0!</v>
      </c>
      <c r="AO13" s="66" t="e">
        <f t="shared" si="1"/>
        <v>#DIV/0!</v>
      </c>
    </row>
    <row r="14" spans="1:41">
      <c r="B14">
        <v>12</v>
      </c>
      <c r="C14" t="s">
        <v>126</v>
      </c>
      <c r="D14" s="97">
        <f>'4 Inv P Costs - Service Area'!Q14</f>
        <v>0</v>
      </c>
      <c r="E14" s="97">
        <f t="shared" si="2"/>
        <v>0</v>
      </c>
      <c r="F14" s="60"/>
      <c r="G14" s="60"/>
      <c r="H14" s="60"/>
      <c r="I14" s="60"/>
      <c r="J14" s="60"/>
      <c r="K14" s="60"/>
      <c r="L14" s="60"/>
      <c r="M14" s="60"/>
      <c r="N14" s="60"/>
      <c r="O14" s="60"/>
      <c r="P14" s="60"/>
      <c r="Q14" s="60"/>
      <c r="R14" s="60"/>
      <c r="S14" s="60"/>
      <c r="T14" s="97">
        <f t="shared" si="3"/>
        <v>0</v>
      </c>
      <c r="W14" s="101" t="e">
        <f>('5 - Other Costs'!$F$43)*(D14/D$22)</f>
        <v>#DIV/0!</v>
      </c>
      <c r="X14" s="101" t="e">
        <f>('5 - Other Costs'!$F$44)*(E14/E$22)</f>
        <v>#DIV/0!</v>
      </c>
      <c r="Y14" s="98"/>
      <c r="Z14" s="98"/>
      <c r="AA14" s="98"/>
      <c r="AB14" s="98"/>
      <c r="AC14" s="98"/>
      <c r="AD14" s="98"/>
      <c r="AE14" s="98"/>
      <c r="AF14" s="98"/>
      <c r="AG14" s="98"/>
      <c r="AH14" s="98"/>
      <c r="AI14" s="98"/>
      <c r="AJ14" s="98"/>
      <c r="AK14" s="98"/>
      <c r="AL14" s="98"/>
      <c r="AM14" s="97" t="e">
        <f>('5 - Other Costs'!$F$42)*(T14/T$22)</f>
        <v>#DIV/0!</v>
      </c>
      <c r="AO14" s="66" t="e">
        <f t="shared" si="1"/>
        <v>#DIV/0!</v>
      </c>
    </row>
    <row r="15" spans="1:41">
      <c r="B15">
        <v>13</v>
      </c>
      <c r="C15" t="s">
        <v>133</v>
      </c>
      <c r="D15" s="97">
        <f>'4 Inv P Costs - Service Area'!Q15</f>
        <v>0</v>
      </c>
      <c r="E15" s="97">
        <f t="shared" si="2"/>
        <v>0</v>
      </c>
      <c r="F15" s="60"/>
      <c r="G15" s="60"/>
      <c r="H15" s="60"/>
      <c r="I15" s="60"/>
      <c r="J15" s="60"/>
      <c r="K15" s="60"/>
      <c r="L15" s="60"/>
      <c r="M15" s="60"/>
      <c r="N15" s="60"/>
      <c r="O15" s="60"/>
      <c r="P15" s="60"/>
      <c r="Q15" s="60"/>
      <c r="R15" s="60"/>
      <c r="S15" s="60"/>
      <c r="T15" s="97">
        <f t="shared" si="3"/>
        <v>0</v>
      </c>
      <c r="W15" s="101" t="e">
        <f>('5 - Other Costs'!$F$43)*(D15/D$22)</f>
        <v>#DIV/0!</v>
      </c>
      <c r="X15" s="101" t="e">
        <f>('5 - Other Costs'!$F$44)*(E15/E$22)</f>
        <v>#DIV/0!</v>
      </c>
      <c r="Y15" s="98"/>
      <c r="Z15" s="98"/>
      <c r="AA15" s="98"/>
      <c r="AB15" s="98"/>
      <c r="AC15" s="98"/>
      <c r="AD15" s="98"/>
      <c r="AE15" s="98"/>
      <c r="AF15" s="98"/>
      <c r="AG15" s="98"/>
      <c r="AH15" s="98"/>
      <c r="AI15" s="98"/>
      <c r="AJ15" s="98"/>
      <c r="AK15" s="98"/>
      <c r="AL15" s="98"/>
      <c r="AM15" s="97" t="e">
        <f>('5 - Other Costs'!$F$42)*(T15/T$22)</f>
        <v>#DIV/0!</v>
      </c>
      <c r="AO15" s="66" t="e">
        <f t="shared" si="1"/>
        <v>#DIV/0!</v>
      </c>
    </row>
    <row r="16" spans="1:41">
      <c r="B16">
        <v>14</v>
      </c>
      <c r="C16" t="s">
        <v>212</v>
      </c>
      <c r="D16" s="97">
        <f>'4 Inv P Costs - Service Area'!Q16</f>
        <v>0</v>
      </c>
      <c r="E16" s="97">
        <f t="shared" si="2"/>
        <v>0</v>
      </c>
      <c r="F16" s="60"/>
      <c r="G16" s="60"/>
      <c r="H16" s="60"/>
      <c r="I16" s="60"/>
      <c r="J16" s="60"/>
      <c r="K16" s="60"/>
      <c r="L16" s="60"/>
      <c r="M16" s="82"/>
      <c r="N16" s="60"/>
      <c r="O16" s="60"/>
      <c r="P16" s="60"/>
      <c r="Q16" s="60"/>
      <c r="R16" s="60"/>
      <c r="S16" s="60"/>
      <c r="T16" s="97">
        <f t="shared" si="3"/>
        <v>0</v>
      </c>
      <c r="W16" s="101" t="e">
        <f>('5 - Other Costs'!$F$43)*(D16/D$22)</f>
        <v>#DIV/0!</v>
      </c>
      <c r="X16" s="101" t="e">
        <f>('5 - Other Costs'!$F$44)*(E16/E$22)</f>
        <v>#DIV/0!</v>
      </c>
      <c r="Y16" s="98"/>
      <c r="Z16" s="98"/>
      <c r="AA16" s="98"/>
      <c r="AB16" s="98"/>
      <c r="AC16" s="98"/>
      <c r="AD16" s="98"/>
      <c r="AE16" s="98"/>
      <c r="AF16" s="98"/>
      <c r="AG16" s="98"/>
      <c r="AH16" s="98"/>
      <c r="AI16" s="98"/>
      <c r="AJ16" s="98"/>
      <c r="AK16" s="98"/>
      <c r="AL16" s="98"/>
      <c r="AM16" s="97" t="e">
        <f>('5 - Other Costs'!$F$42)*(T16/T$22)</f>
        <v>#DIV/0!</v>
      </c>
      <c r="AO16" s="66" t="e">
        <f t="shared" si="1"/>
        <v>#DIV/0!</v>
      </c>
    </row>
    <row r="17" spans="2:41">
      <c r="B17" s="121" t="s">
        <v>50</v>
      </c>
      <c r="C17" t="s">
        <v>213</v>
      </c>
      <c r="D17" s="97">
        <f>'4 Inv P Costs - Service Area'!Q17</f>
        <v>0</v>
      </c>
      <c r="E17" s="97">
        <f>D17</f>
        <v>0</v>
      </c>
      <c r="F17" s="60"/>
      <c r="G17" s="60"/>
      <c r="H17" s="60"/>
      <c r="I17" s="60"/>
      <c r="J17" s="60"/>
      <c r="K17" s="60"/>
      <c r="L17" s="60"/>
      <c r="M17" s="82"/>
      <c r="N17" s="60"/>
      <c r="O17" s="60"/>
      <c r="P17" s="60"/>
      <c r="Q17" s="60"/>
      <c r="R17" s="60"/>
      <c r="S17" s="60"/>
      <c r="T17" s="97">
        <f t="shared" si="3"/>
        <v>0</v>
      </c>
      <c r="W17" s="101" t="e">
        <f>('5 - Other Costs'!$F$43)*(D17/D$22)</f>
        <v>#DIV/0!</v>
      </c>
      <c r="X17" s="101" t="e">
        <f>('5 - Other Costs'!$F$44)*(E17/E$22)</f>
        <v>#DIV/0!</v>
      </c>
      <c r="Y17" s="98"/>
      <c r="Z17" s="98"/>
      <c r="AA17" s="98"/>
      <c r="AB17" s="98"/>
      <c r="AC17" s="98"/>
      <c r="AD17" s="98"/>
      <c r="AE17" s="98"/>
      <c r="AF17" s="98"/>
      <c r="AG17" s="98"/>
      <c r="AH17" s="98"/>
      <c r="AI17" s="98"/>
      <c r="AJ17" s="98"/>
      <c r="AK17" s="98"/>
      <c r="AL17" s="98"/>
      <c r="AM17" s="97" t="e">
        <f>('5 - Other Costs'!$F$42)*(T17/T$22)</f>
        <v>#DIV/0!</v>
      </c>
      <c r="AO17" s="66" t="e">
        <f>SUM(W17:AM17)</f>
        <v>#DIV/0!</v>
      </c>
    </row>
    <row r="18" spans="2:41">
      <c r="B18">
        <v>15</v>
      </c>
      <c r="C18" t="s">
        <v>217</v>
      </c>
      <c r="D18" s="97">
        <f>'4 Inv P Costs - Service Area'!Q18</f>
        <v>0</v>
      </c>
      <c r="E18" s="97">
        <f t="shared" si="2"/>
        <v>0</v>
      </c>
      <c r="F18" s="60"/>
      <c r="G18" s="60"/>
      <c r="H18" s="60"/>
      <c r="I18" s="60"/>
      <c r="J18" s="60"/>
      <c r="K18" s="60"/>
      <c r="L18" s="60"/>
      <c r="M18" s="60"/>
      <c r="N18" s="60"/>
      <c r="O18" s="60"/>
      <c r="P18" s="60"/>
      <c r="Q18" s="60"/>
      <c r="R18" s="60"/>
      <c r="S18" s="60"/>
      <c r="T18" s="97">
        <f t="shared" si="3"/>
        <v>0</v>
      </c>
      <c r="W18" s="101" t="e">
        <f>('5 - Other Costs'!$F$43)*(D18/D$22)</f>
        <v>#DIV/0!</v>
      </c>
      <c r="X18" s="101" t="e">
        <f>('5 - Other Costs'!$F$44)*(E18/E$22)</f>
        <v>#DIV/0!</v>
      </c>
      <c r="Y18" s="98"/>
      <c r="Z18" s="98"/>
      <c r="AA18" s="98"/>
      <c r="AB18" s="98"/>
      <c r="AC18" s="98"/>
      <c r="AD18" s="98"/>
      <c r="AE18" s="98"/>
      <c r="AF18" s="98"/>
      <c r="AG18" s="98"/>
      <c r="AH18" s="98"/>
      <c r="AI18" s="98"/>
      <c r="AJ18" s="98"/>
      <c r="AK18" s="98"/>
      <c r="AL18" s="98"/>
      <c r="AM18" s="97" t="e">
        <f>('5 - Other Costs'!$F$42)*(T18/T$22)</f>
        <v>#DIV/0!</v>
      </c>
      <c r="AO18" s="66" t="e">
        <f t="shared" si="1"/>
        <v>#DIV/0!</v>
      </c>
    </row>
    <row r="19" spans="2:41">
      <c r="B19" s="121" t="s">
        <v>216</v>
      </c>
      <c r="C19" t="s">
        <v>218</v>
      </c>
      <c r="D19" s="97">
        <f>'4 Inv P Costs - Service Area'!Q19</f>
        <v>0</v>
      </c>
      <c r="E19" s="97">
        <f>D19</f>
        <v>0</v>
      </c>
      <c r="F19" s="60"/>
      <c r="G19" s="60"/>
      <c r="H19" s="60"/>
      <c r="I19" s="60"/>
      <c r="J19" s="60"/>
      <c r="K19" s="60"/>
      <c r="L19" s="60"/>
      <c r="M19" s="60"/>
      <c r="N19" s="60"/>
      <c r="O19" s="60"/>
      <c r="P19" s="60"/>
      <c r="Q19" s="60"/>
      <c r="R19" s="60"/>
      <c r="S19" s="60"/>
      <c r="T19" s="97">
        <f t="shared" si="3"/>
        <v>0</v>
      </c>
      <c r="W19" s="101" t="e">
        <f>('5 - Other Costs'!$F$43)*(D19/D$22)</f>
        <v>#DIV/0!</v>
      </c>
      <c r="X19" s="101" t="e">
        <f>('5 - Other Costs'!$F$44)*(E19/E$22)</f>
        <v>#DIV/0!</v>
      </c>
      <c r="Y19" s="98"/>
      <c r="Z19" s="98"/>
      <c r="AA19" s="98"/>
      <c r="AB19" s="98"/>
      <c r="AC19" s="98"/>
      <c r="AD19" s="98"/>
      <c r="AE19" s="98"/>
      <c r="AF19" s="98"/>
      <c r="AG19" s="98"/>
      <c r="AH19" s="98"/>
      <c r="AI19" s="98"/>
      <c r="AJ19" s="98"/>
      <c r="AK19" s="98"/>
      <c r="AL19" s="98"/>
      <c r="AM19" s="97" t="e">
        <f>('5 - Other Costs'!$F$42)*(T19/T$22)</f>
        <v>#DIV/0!</v>
      </c>
      <c r="AO19" s="66" t="e">
        <f>SUM(W19:AM19)</f>
        <v>#DIV/0!</v>
      </c>
    </row>
    <row r="20" spans="2:41">
      <c r="B20">
        <v>16</v>
      </c>
      <c r="C20" t="s">
        <v>7</v>
      </c>
      <c r="D20" s="101">
        <f>'4 Inv P Costs - Service Area'!Q20</f>
        <v>0</v>
      </c>
      <c r="E20" s="101">
        <f t="shared" si="2"/>
        <v>0</v>
      </c>
      <c r="F20" s="76"/>
      <c r="G20" s="76"/>
      <c r="H20" s="76"/>
      <c r="I20" s="76"/>
      <c r="J20" s="76"/>
      <c r="K20" s="76"/>
      <c r="L20" s="76"/>
      <c r="M20" s="76"/>
      <c r="N20" s="76"/>
      <c r="O20" s="76"/>
      <c r="P20" s="76"/>
      <c r="Q20" s="76"/>
      <c r="R20" s="76"/>
      <c r="S20" s="76"/>
      <c r="T20" s="101">
        <f t="shared" si="3"/>
        <v>0</v>
      </c>
      <c r="U20" s="126"/>
      <c r="V20" s="126"/>
      <c r="W20" s="101" t="e">
        <f>('5 - Other Costs'!$F$43)*(D20/D$22)</f>
        <v>#DIV/0!</v>
      </c>
      <c r="X20" s="101" t="e">
        <f>('5 - Other Costs'!$F$44)*(E20/E$22)</f>
        <v>#DIV/0!</v>
      </c>
      <c r="Y20" s="101"/>
      <c r="Z20" s="101"/>
      <c r="AA20" s="101"/>
      <c r="AB20" s="101"/>
      <c r="AC20" s="101"/>
      <c r="AD20" s="101"/>
      <c r="AE20" s="101"/>
      <c r="AF20" s="101"/>
      <c r="AG20" s="101"/>
      <c r="AH20" s="101"/>
      <c r="AI20" s="101"/>
      <c r="AJ20" s="101"/>
      <c r="AK20" s="101"/>
      <c r="AL20" s="101"/>
      <c r="AM20" s="101" t="e">
        <f>('5 - Other Costs'!$F$42)*(T20/T$22)</f>
        <v>#DIV/0!</v>
      </c>
      <c r="AN20" s="126"/>
      <c r="AO20" s="68" t="e">
        <f t="shared" si="1"/>
        <v>#DIV/0!</v>
      </c>
    </row>
    <row r="21" spans="2:41">
      <c r="B21" s="121">
        <v>17</v>
      </c>
      <c r="C21" t="s">
        <v>228</v>
      </c>
      <c r="D21" s="99">
        <f>'4 Inv P Costs - Service Area'!Q21</f>
        <v>0</v>
      </c>
      <c r="E21" s="99">
        <f t="shared" ref="E21" si="4">D21</f>
        <v>0</v>
      </c>
      <c r="F21" s="62"/>
      <c r="G21" s="62"/>
      <c r="H21" s="62"/>
      <c r="I21" s="62"/>
      <c r="J21" s="62"/>
      <c r="K21" s="62"/>
      <c r="L21" s="62"/>
      <c r="M21" s="62"/>
      <c r="N21" s="62"/>
      <c r="O21" s="62"/>
      <c r="P21" s="62"/>
      <c r="Q21" s="62"/>
      <c r="R21" s="62"/>
      <c r="S21" s="62"/>
      <c r="T21" s="99">
        <f t="shared" ref="T21" si="5">D21</f>
        <v>0</v>
      </c>
      <c r="U21" s="126"/>
      <c r="V21" s="126"/>
      <c r="W21" s="99" t="e">
        <f>('5 - Other Costs'!$F$43)*(D21/D$22)</f>
        <v>#DIV/0!</v>
      </c>
      <c r="X21" s="99" t="e">
        <f>('5 - Other Costs'!$F$44)*(E21/E$22)</f>
        <v>#DIV/0!</v>
      </c>
      <c r="Y21" s="99"/>
      <c r="Z21" s="99"/>
      <c r="AA21" s="99"/>
      <c r="AB21" s="99"/>
      <c r="AC21" s="99"/>
      <c r="AD21" s="99"/>
      <c r="AE21" s="99"/>
      <c r="AF21" s="99"/>
      <c r="AG21" s="99"/>
      <c r="AH21" s="99"/>
      <c r="AI21" s="99"/>
      <c r="AJ21" s="99"/>
      <c r="AK21" s="99"/>
      <c r="AL21" s="99"/>
      <c r="AM21" s="99" t="e">
        <f>('5 - Other Costs'!$F$42)*(T21/T$22)</f>
        <v>#DIV/0!</v>
      </c>
      <c r="AN21" s="126"/>
      <c r="AO21" s="67" t="e">
        <f t="shared" si="1"/>
        <v>#DIV/0!</v>
      </c>
    </row>
    <row r="22" spans="2:41">
      <c r="C22" s="1" t="s">
        <v>139</v>
      </c>
      <c r="D22" s="65">
        <f>SUM(D3:D21)</f>
        <v>0</v>
      </c>
      <c r="E22" s="65">
        <f>SUM(E3:E21)</f>
        <v>0</v>
      </c>
      <c r="F22" s="86"/>
      <c r="G22" s="86"/>
      <c r="H22" s="86"/>
      <c r="I22" s="86"/>
      <c r="J22" s="86"/>
      <c r="K22" s="86"/>
      <c r="L22" s="86"/>
      <c r="M22" s="86"/>
      <c r="N22" s="86"/>
      <c r="O22" s="86"/>
      <c r="P22" s="86"/>
      <c r="Q22" s="86"/>
      <c r="R22" s="86"/>
      <c r="S22" s="86"/>
      <c r="T22" s="65">
        <f>SUM(T3:T21)</f>
        <v>0</v>
      </c>
      <c r="W22" s="65" t="e">
        <f t="shared" ref="W22:AH22" si="6">SUM(W3:W21)</f>
        <v>#DIV/0!</v>
      </c>
      <c r="X22" s="65" t="e">
        <f t="shared" si="6"/>
        <v>#DIV/0!</v>
      </c>
      <c r="Y22" s="65">
        <f t="shared" si="6"/>
        <v>0</v>
      </c>
      <c r="Z22" s="65">
        <f t="shared" si="6"/>
        <v>0</v>
      </c>
      <c r="AA22" s="65"/>
      <c r="AB22" s="65"/>
      <c r="AC22" s="65">
        <f t="shared" si="6"/>
        <v>0</v>
      </c>
      <c r="AD22" s="65">
        <f t="shared" si="6"/>
        <v>0</v>
      </c>
      <c r="AE22" s="65">
        <f t="shared" si="6"/>
        <v>0</v>
      </c>
      <c r="AF22" s="65">
        <f t="shared" si="6"/>
        <v>0</v>
      </c>
      <c r="AG22" s="65">
        <f t="shared" si="6"/>
        <v>0</v>
      </c>
      <c r="AH22" s="65">
        <f t="shared" si="6"/>
        <v>0</v>
      </c>
      <c r="AI22" s="65"/>
      <c r="AJ22" s="65"/>
      <c r="AK22" s="65"/>
      <c r="AL22" s="65"/>
      <c r="AM22" s="65" t="e">
        <f>SUM(AM3:AM21)</f>
        <v>#DIV/0!</v>
      </c>
      <c r="AO22" s="65" t="e">
        <f t="shared" si="1"/>
        <v>#DIV/0!</v>
      </c>
    </row>
    <row r="23" spans="2:41">
      <c r="C23" s="57" t="s">
        <v>140</v>
      </c>
      <c r="D23" s="63" t="str">
        <f>IF(D22='4 Inv P Costs - Service Area'!Q22,"Ok",D22-'4 Inv P Costs - Service Area'!Q22)</f>
        <v>Ok</v>
      </c>
      <c r="E23" s="63" t="str">
        <f>D23</f>
        <v>Ok</v>
      </c>
      <c r="F23" s="63"/>
      <c r="G23" s="63"/>
      <c r="H23" s="63"/>
      <c r="I23" s="63"/>
      <c r="J23" s="63"/>
      <c r="K23" s="63"/>
      <c r="L23" s="63"/>
      <c r="M23" s="63"/>
      <c r="N23" s="63"/>
      <c r="O23" s="63"/>
      <c r="P23" s="63"/>
      <c r="Q23" s="63"/>
      <c r="R23" s="63"/>
      <c r="S23" s="63"/>
      <c r="T23" s="63" t="str">
        <f>D23</f>
        <v>Ok</v>
      </c>
      <c r="W23" s="63"/>
      <c r="X23" s="63"/>
      <c r="Y23" s="63"/>
      <c r="Z23" s="63"/>
      <c r="AA23" s="63"/>
      <c r="AB23" s="63"/>
      <c r="AC23" s="63"/>
      <c r="AD23" s="63"/>
      <c r="AE23" s="63"/>
      <c r="AF23" s="63"/>
      <c r="AG23" s="63"/>
      <c r="AH23" s="63"/>
      <c r="AI23" s="63"/>
      <c r="AJ23" s="63"/>
      <c r="AK23" s="63"/>
      <c r="AL23" s="63"/>
      <c r="AM23" s="63"/>
      <c r="AO23" s="63" t="e">
        <f>IF(AO22='5 - Other Costs'!F46,"Ok",AO22-'5 - Other Costs'!F46)</f>
        <v>#DIV/0!</v>
      </c>
    </row>
    <row r="24" spans="2:41">
      <c r="C24" s="57"/>
      <c r="D24" s="63"/>
      <c r="E24" s="63"/>
      <c r="F24" s="63"/>
      <c r="G24" s="63"/>
      <c r="H24" s="63"/>
      <c r="I24" s="63"/>
      <c r="J24" s="63"/>
      <c r="K24" s="63"/>
      <c r="L24" s="63"/>
      <c r="M24" s="63"/>
      <c r="N24" s="63"/>
      <c r="O24" s="63"/>
      <c r="P24" s="63"/>
      <c r="Q24" s="63"/>
      <c r="R24" s="63"/>
      <c r="S24" s="61"/>
      <c r="T24" s="63"/>
      <c r="W24" s="58"/>
      <c r="X24" s="58"/>
      <c r="Y24" s="58"/>
      <c r="Z24" s="58"/>
      <c r="AA24" s="58"/>
      <c r="AB24" s="58"/>
      <c r="AC24" s="58"/>
      <c r="AD24" s="58"/>
      <c r="AE24" s="58"/>
      <c r="AF24" s="58"/>
      <c r="AG24" s="58"/>
      <c r="AH24" s="58"/>
      <c r="AI24" s="58"/>
      <c r="AJ24" s="58"/>
      <c r="AK24" s="58"/>
      <c r="AL24" s="58"/>
      <c r="AM24" s="58"/>
      <c r="AO24" s="6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34D04-18D7-4E95-B973-9CE77FC5787E}">
  <sheetPr>
    <tabColor theme="1"/>
  </sheetPr>
  <dimension ref="A1"/>
  <sheetViews>
    <sheetView workbookViewId="0">
      <selection activeCell="K13" sqref="K13"/>
    </sheetView>
  </sheetViews>
  <sheetFormatPr defaultRowHeight="14.4"/>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F8005-E967-4895-B2F0-EB764F623308}">
  <sheetPr>
    <tabColor theme="3"/>
  </sheetPr>
  <dimension ref="A1:P30"/>
  <sheetViews>
    <sheetView tabSelected="1" zoomScale="85" zoomScaleNormal="85" workbookViewId="0">
      <pane xSplit="3" ySplit="3" topLeftCell="D4" activePane="bottomRight" state="frozen"/>
      <selection pane="topRight" activeCell="D1" sqref="D1"/>
      <selection pane="bottomLeft" activeCell="A4" sqref="A4"/>
      <selection pane="bottomRight" activeCell="R24" sqref="R24"/>
    </sheetView>
  </sheetViews>
  <sheetFormatPr defaultColWidth="8.6640625" defaultRowHeight="13.8"/>
  <cols>
    <col min="1" max="1" width="5.88671875" style="4" customWidth="1"/>
    <col min="2" max="2" width="36.44140625" style="4" customWidth="1"/>
    <col min="3" max="3" width="31.33203125" style="4" hidden="1" customWidth="1"/>
    <col min="4" max="4" width="8" style="4" hidden="1" customWidth="1"/>
    <col min="5" max="5" width="11.6640625" style="4" hidden="1" customWidth="1"/>
    <col min="6" max="6" width="22.33203125" style="4" hidden="1" customWidth="1"/>
    <col min="7" max="7" width="8.109375" style="4" hidden="1" customWidth="1"/>
    <col min="8" max="8" width="30.44140625" style="4" hidden="1" customWidth="1"/>
    <col min="9" max="9" width="13.33203125" style="4" hidden="1" customWidth="1"/>
    <col min="10" max="10" width="12.33203125" style="4" hidden="1" customWidth="1"/>
    <col min="11" max="11" width="8.5546875" style="4" customWidth="1"/>
    <col min="12" max="12" width="10.6640625" style="4" customWidth="1"/>
    <col min="13" max="13" width="14.109375" style="4" bestFit="1" customWidth="1"/>
    <col min="14" max="15" width="8.6640625" style="4"/>
    <col min="16" max="16" width="9.109375" style="4" customWidth="1"/>
    <col min="17" max="16384" width="8.6640625" style="4"/>
  </cols>
  <sheetData>
    <row r="1" spans="1:16" ht="14.4">
      <c r="A1" s="78" t="s">
        <v>203</v>
      </c>
      <c r="K1" s="6" t="s">
        <v>59</v>
      </c>
    </row>
    <row r="2" spans="1:16" ht="15.6">
      <c r="A2" s="163" t="str">
        <f ca="1">MID(CELL("filename",A1),FIND("]",CELL("filename",A1))+1,256)</f>
        <v>9 - Service Area - Customer</v>
      </c>
    </row>
    <row r="3" spans="1:16" ht="41.4" customHeight="1">
      <c r="A3" s="55" t="s">
        <v>51</v>
      </c>
      <c r="B3" s="55" t="s">
        <v>128</v>
      </c>
      <c r="C3" s="55" t="s">
        <v>127</v>
      </c>
      <c r="D3" s="56" t="s">
        <v>129</v>
      </c>
      <c r="E3" s="56" t="s">
        <v>130</v>
      </c>
      <c r="F3" s="55" t="s">
        <v>73</v>
      </c>
      <c r="G3" s="55" t="s">
        <v>63</v>
      </c>
      <c r="H3" s="55" t="s">
        <v>77</v>
      </c>
      <c r="I3" s="55" t="s">
        <v>71</v>
      </c>
      <c r="J3" s="55" t="s">
        <v>72</v>
      </c>
      <c r="K3" s="55" t="s">
        <v>53</v>
      </c>
      <c r="L3" s="55" t="s">
        <v>54</v>
      </c>
      <c r="M3" s="55" t="s">
        <v>55</v>
      </c>
      <c r="N3" s="55" t="s">
        <v>56</v>
      </c>
      <c r="O3" s="55" t="s">
        <v>57</v>
      </c>
      <c r="P3" s="56" t="s">
        <v>58</v>
      </c>
    </row>
    <row r="4" spans="1:16">
      <c r="A4" s="168">
        <v>1</v>
      </c>
      <c r="B4" s="4" t="s">
        <v>122</v>
      </c>
      <c r="F4" s="33"/>
      <c r="G4" s="33"/>
      <c r="H4" s="33"/>
      <c r="I4" s="33"/>
      <c r="J4" s="33"/>
      <c r="K4" s="110">
        <v>0.52</v>
      </c>
      <c r="L4" s="110">
        <v>7.0000000000000007E-2</v>
      </c>
      <c r="M4" s="145">
        <v>0</v>
      </c>
      <c r="N4" s="110">
        <v>0.4</v>
      </c>
      <c r="O4" s="110">
        <v>0.01</v>
      </c>
    </row>
    <row r="5" spans="1:16">
      <c r="A5" s="168">
        <v>2</v>
      </c>
      <c r="B5" s="4" t="s">
        <v>120</v>
      </c>
      <c r="F5" s="33"/>
      <c r="G5" s="33"/>
      <c r="H5" s="33"/>
      <c r="I5" s="33"/>
      <c r="J5" s="33"/>
      <c r="K5" s="110">
        <v>0.4</v>
      </c>
      <c r="L5" s="110">
        <v>0.05</v>
      </c>
      <c r="M5" s="145">
        <v>0.55000000000000004</v>
      </c>
      <c r="N5" s="110">
        <v>0.48699999999999999</v>
      </c>
      <c r="O5" s="110">
        <v>6.3E-2</v>
      </c>
    </row>
    <row r="6" spans="1:16">
      <c r="A6" s="168">
        <v>3</v>
      </c>
      <c r="B6" s="4" t="s">
        <v>132</v>
      </c>
      <c r="K6" s="110">
        <v>1</v>
      </c>
      <c r="L6" s="110">
        <v>0</v>
      </c>
      <c r="M6" s="145">
        <v>0</v>
      </c>
      <c r="N6" s="110">
        <v>0</v>
      </c>
      <c r="O6" s="110">
        <v>0</v>
      </c>
      <c r="P6" s="144"/>
    </row>
    <row r="7" spans="1:16">
      <c r="A7" s="168">
        <v>4</v>
      </c>
      <c r="B7" s="4" t="s">
        <v>117</v>
      </c>
      <c r="K7" s="110">
        <v>1</v>
      </c>
      <c r="L7" s="110">
        <v>0</v>
      </c>
      <c r="M7" s="145">
        <v>0</v>
      </c>
      <c r="N7" s="110">
        <v>0</v>
      </c>
      <c r="O7" s="110">
        <v>0</v>
      </c>
      <c r="P7" s="144"/>
    </row>
    <row r="8" spans="1:16">
      <c r="A8" s="168">
        <v>5</v>
      </c>
      <c r="B8" s="4" t="s">
        <v>49</v>
      </c>
      <c r="K8" s="110">
        <v>0.9</v>
      </c>
      <c r="L8" s="110">
        <v>0</v>
      </c>
      <c r="M8" s="145">
        <v>0</v>
      </c>
      <c r="N8" s="110">
        <v>0.1</v>
      </c>
      <c r="O8" s="110">
        <v>0</v>
      </c>
    </row>
    <row r="9" spans="1:16">
      <c r="A9" s="168">
        <v>6</v>
      </c>
      <c r="B9" s="4" t="s">
        <v>119</v>
      </c>
      <c r="K9" s="110">
        <v>0.33</v>
      </c>
      <c r="L9" s="110">
        <v>0</v>
      </c>
      <c r="M9" s="145">
        <v>0</v>
      </c>
      <c r="N9" s="110">
        <v>0.67</v>
      </c>
      <c r="O9" s="110">
        <v>0</v>
      </c>
    </row>
    <row r="10" spans="1:16">
      <c r="A10" s="168">
        <v>7</v>
      </c>
      <c r="B10" s="4" t="s">
        <v>123</v>
      </c>
      <c r="K10" s="110">
        <v>0</v>
      </c>
      <c r="L10" s="110">
        <v>0.12</v>
      </c>
      <c r="M10" s="145">
        <v>0</v>
      </c>
      <c r="N10" s="110">
        <v>0.88</v>
      </c>
      <c r="O10" s="110">
        <v>0</v>
      </c>
    </row>
    <row r="11" spans="1:16">
      <c r="A11" s="168">
        <v>8</v>
      </c>
      <c r="B11" s="4" t="s">
        <v>118</v>
      </c>
      <c r="K11" s="110">
        <v>0.5</v>
      </c>
      <c r="L11" s="110">
        <v>0</v>
      </c>
      <c r="M11" s="145">
        <v>0</v>
      </c>
      <c r="N11" s="110">
        <v>0.5</v>
      </c>
      <c r="O11" s="110">
        <v>0</v>
      </c>
      <c r="P11" s="144"/>
    </row>
    <row r="12" spans="1:16">
      <c r="A12" s="168">
        <v>9</v>
      </c>
      <c r="B12" s="4" t="s">
        <v>121</v>
      </c>
      <c r="K12" s="110">
        <v>0.63</v>
      </c>
      <c r="L12" s="110">
        <v>8.4999999999999992E-2</v>
      </c>
      <c r="M12" s="145">
        <v>0.28500000000000003</v>
      </c>
      <c r="N12" s="110">
        <v>0.252</v>
      </c>
      <c r="O12" s="110">
        <v>3.3000000000000002E-2</v>
      </c>
    </row>
    <row r="13" spans="1:16">
      <c r="A13" s="168">
        <v>10</v>
      </c>
      <c r="B13" s="4" t="s">
        <v>124</v>
      </c>
      <c r="K13" s="110">
        <v>0</v>
      </c>
      <c r="L13" s="110">
        <v>0.5</v>
      </c>
      <c r="M13" s="145">
        <v>0</v>
      </c>
      <c r="N13" s="110">
        <v>0.5</v>
      </c>
      <c r="O13" s="110">
        <v>0</v>
      </c>
      <c r="P13" s="144"/>
    </row>
    <row r="14" spans="1:16">
      <c r="A14" s="168">
        <v>11</v>
      </c>
      <c r="B14" s="4" t="s">
        <v>125</v>
      </c>
      <c r="K14" s="110">
        <v>0</v>
      </c>
      <c r="L14" s="110">
        <v>1</v>
      </c>
      <c r="M14" s="145">
        <v>0</v>
      </c>
      <c r="N14" s="110">
        <v>0</v>
      </c>
      <c r="O14" s="110">
        <v>0</v>
      </c>
      <c r="P14" s="144"/>
    </row>
    <row r="15" spans="1:16">
      <c r="A15" s="168">
        <v>12</v>
      </c>
      <c r="B15" s="4" t="s">
        <v>126</v>
      </c>
      <c r="K15" s="110">
        <v>0.34</v>
      </c>
      <c r="L15" s="110">
        <v>7.0000000000000007E-2</v>
      </c>
      <c r="M15" s="145">
        <v>0.59</v>
      </c>
      <c r="N15" s="110">
        <v>0.52200000000000002</v>
      </c>
      <c r="O15" s="110">
        <v>6.8000000000000005E-2</v>
      </c>
    </row>
    <row r="16" spans="1:16">
      <c r="A16" s="168">
        <v>13</v>
      </c>
      <c r="B16" s="4" t="s">
        <v>220</v>
      </c>
      <c r="K16" s="110">
        <v>0.5</v>
      </c>
      <c r="L16" s="110">
        <v>0.06</v>
      </c>
      <c r="M16" s="145">
        <v>0.44</v>
      </c>
      <c r="N16" s="110">
        <v>0.38900000000000001</v>
      </c>
      <c r="O16" s="110">
        <v>5.0999999999999997E-2</v>
      </c>
    </row>
    <row r="17" spans="1:16">
      <c r="A17" s="168">
        <v>14</v>
      </c>
      <c r="B17" s="4" t="s">
        <v>212</v>
      </c>
      <c r="K17" s="110">
        <v>0</v>
      </c>
      <c r="L17" s="110">
        <v>1</v>
      </c>
      <c r="M17" s="145">
        <v>0</v>
      </c>
      <c r="N17" s="110">
        <v>0</v>
      </c>
      <c r="O17" s="110">
        <v>0</v>
      </c>
    </row>
    <row r="18" spans="1:16">
      <c r="A18" s="168" t="s">
        <v>50</v>
      </c>
      <c r="B18" s="4" t="s">
        <v>213</v>
      </c>
      <c r="K18" s="110">
        <v>0</v>
      </c>
      <c r="L18" s="110">
        <v>1</v>
      </c>
      <c r="M18" s="145">
        <v>0</v>
      </c>
      <c r="N18" s="110">
        <v>0</v>
      </c>
      <c r="O18" s="110">
        <v>0</v>
      </c>
    </row>
    <row r="19" spans="1:16">
      <c r="A19" s="168">
        <v>15</v>
      </c>
      <c r="B19" s="4" t="s">
        <v>214</v>
      </c>
      <c r="K19" s="110">
        <v>0.8</v>
      </c>
      <c r="L19" s="110">
        <v>0</v>
      </c>
      <c r="M19" s="145">
        <v>0.2</v>
      </c>
      <c r="N19" s="110">
        <v>0.17699999999999999</v>
      </c>
      <c r="O19" s="110">
        <v>2.3E-2</v>
      </c>
    </row>
    <row r="20" spans="1:16">
      <c r="A20" s="168" t="s">
        <v>216</v>
      </c>
      <c r="B20" s="4" t="s">
        <v>215</v>
      </c>
      <c r="K20" s="110">
        <v>0.8</v>
      </c>
      <c r="L20" s="110">
        <v>0</v>
      </c>
      <c r="M20" s="145">
        <v>0.2</v>
      </c>
      <c r="N20" s="110">
        <v>0.17699999999999999</v>
      </c>
      <c r="O20" s="110">
        <v>2.3E-2</v>
      </c>
    </row>
    <row r="21" spans="1:16">
      <c r="A21" s="168">
        <v>16</v>
      </c>
      <c r="B21" s="4" t="s">
        <v>207</v>
      </c>
      <c r="K21" s="110">
        <v>1</v>
      </c>
      <c r="L21" s="110">
        <v>0</v>
      </c>
      <c r="M21" s="145">
        <v>0</v>
      </c>
      <c r="N21" s="110">
        <v>0</v>
      </c>
      <c r="O21" s="110">
        <v>0</v>
      </c>
      <c r="P21" s="144"/>
    </row>
    <row r="22" spans="1:16">
      <c r="A22" s="168"/>
      <c r="B22" s="4" t="s">
        <v>234</v>
      </c>
      <c r="K22" s="110"/>
      <c r="L22" s="110"/>
      <c r="M22" s="145"/>
      <c r="N22" s="110">
        <v>1</v>
      </c>
      <c r="O22" s="110"/>
      <c r="P22" s="144"/>
    </row>
    <row r="23" spans="1:16">
      <c r="A23" s="168"/>
      <c r="B23" s="4" t="s">
        <v>60</v>
      </c>
      <c r="K23" s="110">
        <v>0.97054730983302417</v>
      </c>
      <c r="L23" s="111">
        <v>0</v>
      </c>
      <c r="N23" s="110">
        <v>2.9452690166975881E-2</v>
      </c>
      <c r="O23" s="111">
        <v>0</v>
      </c>
    </row>
    <row r="25" spans="1:16">
      <c r="B25" s="11"/>
      <c r="C25" s="11"/>
      <c r="D25" s="11"/>
      <c r="E25" s="11"/>
      <c r="F25" s="11"/>
      <c r="G25" s="11"/>
      <c r="H25" s="11"/>
      <c r="I25" s="11"/>
      <c r="J25" s="11"/>
      <c r="K25" s="11"/>
      <c r="L25" s="11"/>
      <c r="M25" s="11"/>
      <c r="N25" s="11"/>
      <c r="O25" s="11"/>
      <c r="P25" s="11"/>
    </row>
    <row r="26" spans="1:16">
      <c r="B26" s="11"/>
      <c r="C26" s="11"/>
      <c r="D26" s="11"/>
      <c r="E26" s="11"/>
      <c r="F26" s="11"/>
      <c r="G26" s="11"/>
      <c r="H26" s="11"/>
      <c r="I26" s="11"/>
      <c r="J26" s="11"/>
      <c r="K26" s="11"/>
      <c r="L26" s="165"/>
      <c r="M26" s="140"/>
      <c r="N26" s="11"/>
      <c r="O26" s="11"/>
      <c r="P26" s="11"/>
    </row>
    <row r="27" spans="1:16">
      <c r="B27" s="11"/>
      <c r="C27" s="11"/>
      <c r="D27" s="11"/>
      <c r="E27" s="11"/>
      <c r="F27" s="11"/>
      <c r="G27" s="11"/>
      <c r="H27" s="11"/>
      <c r="I27" s="11"/>
      <c r="J27" s="11"/>
      <c r="K27" s="11"/>
      <c r="L27" s="165"/>
      <c r="M27" s="140"/>
      <c r="N27" s="11"/>
      <c r="O27" s="11"/>
      <c r="P27" s="11"/>
    </row>
    <row r="28" spans="1:16">
      <c r="B28" s="11"/>
      <c r="C28" s="11"/>
      <c r="D28" s="11"/>
      <c r="E28" s="11"/>
      <c r="F28" s="11"/>
      <c r="G28" s="11"/>
      <c r="H28" s="11"/>
      <c r="I28" s="11"/>
      <c r="J28" s="11"/>
      <c r="K28" s="11"/>
      <c r="L28" s="165"/>
      <c r="M28" s="11"/>
      <c r="N28" s="11"/>
      <c r="O28" s="11"/>
      <c r="P28" s="11"/>
    </row>
    <row r="29" spans="1:16">
      <c r="B29" s="11"/>
      <c r="C29" s="11"/>
      <c r="D29" s="11"/>
      <c r="E29" s="11"/>
      <c r="F29" s="11"/>
      <c r="G29" s="11"/>
      <c r="H29" s="11"/>
      <c r="I29" s="11"/>
      <c r="J29" s="11"/>
      <c r="K29" s="11"/>
      <c r="L29" s="11"/>
      <c r="M29" s="11"/>
      <c r="N29" s="11"/>
      <c r="O29" s="11"/>
      <c r="P29" s="11"/>
    </row>
    <row r="30" spans="1:16">
      <c r="B30" s="11"/>
      <c r="C30" s="11"/>
      <c r="D30" s="11"/>
      <c r="E30" s="11"/>
      <c r="F30" s="11"/>
      <c r="G30" s="11"/>
      <c r="H30" s="11"/>
      <c r="I30" s="11"/>
      <c r="J30" s="11"/>
      <c r="K30" s="11"/>
      <c r="L30" s="11"/>
      <c r="M30" s="11"/>
      <c r="N30" s="11"/>
      <c r="O30" s="11"/>
      <c r="P30" s="11"/>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683CB-683D-45D0-8C3F-0E44AD3D08FF}">
  <sheetPr>
    <tabColor theme="3"/>
  </sheetPr>
  <dimension ref="A1:AV42"/>
  <sheetViews>
    <sheetView zoomScale="70" zoomScaleNormal="70" workbookViewId="0">
      <pane xSplit="3" ySplit="2" topLeftCell="D9" activePane="bottomRight" state="frozen"/>
      <selection pane="topRight" activeCell="D1" sqref="D1"/>
      <selection pane="bottomLeft" activeCell="A3" sqref="A3"/>
      <selection pane="bottomRight" activeCell="P39" sqref="P39"/>
    </sheetView>
  </sheetViews>
  <sheetFormatPr defaultRowHeight="14.4"/>
  <cols>
    <col min="1" max="1" width="12.109375" customWidth="1"/>
    <col min="3" max="3" width="37.44140625" bestFit="1" customWidth="1"/>
    <col min="4" max="5" width="12.6640625" bestFit="1" customWidth="1"/>
    <col min="8" max="8" width="10" customWidth="1"/>
    <col min="13" max="13" width="11.109375" customWidth="1"/>
    <col min="16" max="16" width="11.33203125" bestFit="1" customWidth="1"/>
    <col min="32" max="32" width="9.6640625" customWidth="1"/>
    <col min="33" max="33" width="10.6640625" customWidth="1"/>
    <col min="34" max="34" width="4.5546875" customWidth="1"/>
    <col min="35" max="35" width="3.6640625" customWidth="1"/>
    <col min="36" max="36" width="10.109375" bestFit="1" customWidth="1"/>
    <col min="37" max="37" width="4.5546875" customWidth="1"/>
    <col min="38" max="38" width="10.109375" customWidth="1"/>
    <col min="39" max="39" width="4.5546875" customWidth="1"/>
    <col min="40" max="40" width="11.109375" bestFit="1" customWidth="1"/>
    <col min="42" max="42" width="10.5546875" customWidth="1"/>
    <col min="43" max="43" width="9.88671875" bestFit="1" customWidth="1"/>
    <col min="44" max="44" width="10" bestFit="1" customWidth="1"/>
    <col min="45" max="45" width="10.44140625" customWidth="1"/>
    <col min="46" max="46" width="10" bestFit="1" customWidth="1"/>
    <col min="47" max="47" width="11.44140625" customWidth="1"/>
  </cols>
  <sheetData>
    <row r="1" spans="1:46">
      <c r="A1" s="78" t="s">
        <v>201</v>
      </c>
      <c r="D1" s="85"/>
      <c r="E1" s="129" t="e">
        <f>#REF!</f>
        <v>#REF!</v>
      </c>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P1" t="s">
        <v>208</v>
      </c>
    </row>
    <row r="2" spans="1:46" ht="65.400000000000006" customHeight="1">
      <c r="A2" s="164" t="str">
        <f ca="1">MID(CELL("filename",A1),FIND("]",CELL("filename",A1))+1,256)</f>
        <v>Level One</v>
      </c>
      <c r="D2" s="73" t="s">
        <v>187</v>
      </c>
      <c r="E2" s="73" t="s">
        <v>188</v>
      </c>
      <c r="F2" s="73" t="s">
        <v>189</v>
      </c>
      <c r="G2" s="73" t="s">
        <v>190</v>
      </c>
      <c r="H2" s="74" t="s">
        <v>191</v>
      </c>
      <c r="I2" s="74" t="s">
        <v>193</v>
      </c>
      <c r="J2" s="74" t="s">
        <v>194</v>
      </c>
      <c r="K2" s="108" t="s">
        <v>76</v>
      </c>
      <c r="L2" s="74" t="str">
        <f>'8 - Assign O Costs to S Areas'!AD2</f>
        <v>AUGE &amp; PAFA</v>
      </c>
      <c r="M2" s="74" t="str">
        <f>'8 - Assign O Costs to S Areas'!AE2</f>
        <v>IX Connect / Reloc</v>
      </c>
      <c r="N2" s="74" t="s">
        <v>229</v>
      </c>
      <c r="O2" s="74" t="s">
        <v>230</v>
      </c>
      <c r="P2" s="74" t="s">
        <v>195</v>
      </c>
      <c r="Q2" s="74" t="str">
        <f>'8 - Assign O Costs to S Areas'!AH2</f>
        <v>UK Link</v>
      </c>
      <c r="R2" s="74" t="str">
        <f>'8 - Assign O Costs to S Areas'!AI2</f>
        <v>Info
Prov</v>
      </c>
      <c r="S2" s="74" t="str">
        <f>'8 - Assign O Costs to S Areas'!AJ2</f>
        <v>Data 
Enquiry</v>
      </c>
      <c r="T2" s="74" t="str">
        <f>'8 - Assign O Costs to S Areas'!AK2</f>
        <v>Gemini</v>
      </c>
      <c r="U2" s="74" t="str">
        <f>'8 - Assign O Costs to S Areas'!AL2</f>
        <v>CMS</v>
      </c>
      <c r="V2" s="74" t="str">
        <f>'8 - Assign O Costs to S Areas'!AM2</f>
        <v>DCC</v>
      </c>
      <c r="W2" s="74" t="str">
        <f>'8 - Assign O Costs to S Areas'!AN2</f>
        <v>EFT</v>
      </c>
      <c r="X2" s="74" t="str">
        <f>'8 - Assign O Costs to S Areas'!AO2</f>
        <v>FWAVC</v>
      </c>
      <c r="Y2" s="74" t="str">
        <f>'8 - Assign O Costs to S Areas'!AP2</f>
        <v>IX 
Network</v>
      </c>
      <c r="Z2" s="74" t="str">
        <f>'8 - Assign O Costs to S Areas'!AQ2</f>
        <v>API / 
FMS</v>
      </c>
      <c r="AA2" s="74" t="str">
        <f>'8 - Assign O Costs to S Areas'!AR2</f>
        <v>DDP</v>
      </c>
      <c r="AB2" s="74" t="s">
        <v>231</v>
      </c>
      <c r="AC2" s="74" t="str">
        <f>'8 - Assign O Costs to S Areas'!AT2</f>
        <v>CSS</v>
      </c>
      <c r="AD2" s="74" t="s">
        <v>196</v>
      </c>
      <c r="AE2" s="74" t="s">
        <v>197</v>
      </c>
      <c r="AF2" s="74" t="s">
        <v>198</v>
      </c>
      <c r="AG2" s="108" t="s">
        <v>200</v>
      </c>
      <c r="AJ2" s="74" t="s">
        <v>78</v>
      </c>
      <c r="AL2" s="74" t="s">
        <v>232</v>
      </c>
      <c r="AN2" s="74" t="s">
        <v>233</v>
      </c>
      <c r="AP2" s="74" t="str">
        <f>'9 - Service Area - Customer'!K3</f>
        <v>Shipper</v>
      </c>
      <c r="AQ2" s="74" t="str">
        <f>'9 - Service Area - Customer'!L3</f>
        <v>NTS</v>
      </c>
      <c r="AR2" s="74" t="str">
        <f>'9 - Service Area - Customer'!N3</f>
        <v>DN</v>
      </c>
      <c r="AS2" s="74" t="str">
        <f>'9 - Service Area - Customer'!O3</f>
        <v>IGT</v>
      </c>
      <c r="AT2" s="74" t="s">
        <v>210</v>
      </c>
    </row>
    <row r="3" spans="1:46">
      <c r="A3" t="s">
        <v>97</v>
      </c>
      <c r="B3">
        <v>1</v>
      </c>
      <c r="C3" t="s">
        <v>122</v>
      </c>
      <c r="D3" s="97" t="e">
        <f>'4 - P Costs - Service Area'!AF3</f>
        <v>#DIV/0!</v>
      </c>
      <c r="E3" s="97" t="e">
        <f>'4 - P Costs - Service Area'!AH3</f>
        <v>#DIV/0!</v>
      </c>
      <c r="F3" s="97" t="e">
        <f>'4 Inv P Costs - Service Area'!AF3</f>
        <v>#DIV/0!</v>
      </c>
      <c r="G3" s="97" t="e">
        <f>'4 Inv P Costs - Service Area'!AH3</f>
        <v>#DIV/0!</v>
      </c>
      <c r="H3" s="106" t="e">
        <f>SUM(D3:G3)</f>
        <v>#DIV/0!</v>
      </c>
      <c r="I3" s="97" t="e">
        <f>SUM('8 - Assign O Costs to S Areas'!AA3:AB3)</f>
        <v>#DIV/0!</v>
      </c>
      <c r="J3" s="97" t="e">
        <f>SUM('8 - Assign I Cost to S Areas'!W3:X3)</f>
        <v>#DIV/0!</v>
      </c>
      <c r="K3" s="97">
        <f>'8 - Assign O Costs to S Areas'!AC3</f>
        <v>0</v>
      </c>
      <c r="L3" s="97">
        <f>'8 - Assign O Costs to S Areas'!AD3</f>
        <v>0</v>
      </c>
      <c r="M3" s="97">
        <f>'8 - Assign O Costs to S Areas'!AE3</f>
        <v>0</v>
      </c>
      <c r="N3" s="97">
        <f>'8 - Assign O Costs to S Areas'!AF3</f>
        <v>0</v>
      </c>
      <c r="O3" s="97">
        <f>'8 - Assign O Costs to S Areas'!AG3</f>
        <v>0</v>
      </c>
      <c r="P3" s="106" t="e">
        <f>SUM(I3:O3)</f>
        <v>#DIV/0!</v>
      </c>
      <c r="Q3" s="97">
        <f>'8 - Assign O Costs to S Areas'!AH3</f>
        <v>0</v>
      </c>
      <c r="R3" s="97">
        <f>'8 - Assign O Costs to S Areas'!AI3</f>
        <v>0</v>
      </c>
      <c r="S3" s="97">
        <f>'8 - Assign O Costs to S Areas'!AJ3</f>
        <v>0</v>
      </c>
      <c r="T3" s="97">
        <f>'8 - Assign O Costs to S Areas'!AK3</f>
        <v>0</v>
      </c>
      <c r="U3" s="97">
        <f>'8 - Assign O Costs to S Areas'!AL3</f>
        <v>0</v>
      </c>
      <c r="V3" s="97">
        <f>'8 - Assign O Costs to S Areas'!AM3</f>
        <v>0</v>
      </c>
      <c r="W3" s="97">
        <f>'8 - Assign O Costs to S Areas'!AN3</f>
        <v>0</v>
      </c>
      <c r="X3" s="97">
        <f>'8 - Assign O Costs to S Areas'!AO3</f>
        <v>0</v>
      </c>
      <c r="Y3" s="97">
        <f>'8 - Assign O Costs to S Areas'!AP3</f>
        <v>0</v>
      </c>
      <c r="Z3" s="97">
        <f>'8 - Assign O Costs to S Areas'!AQ3</f>
        <v>0</v>
      </c>
      <c r="AA3" s="97">
        <f>'8 - Assign O Costs to S Areas'!AR3</f>
        <v>0</v>
      </c>
      <c r="AB3" s="97"/>
      <c r="AC3" s="97">
        <f>'8 - Assign O Costs to S Areas'!AT3</f>
        <v>0</v>
      </c>
      <c r="AD3" s="97" t="e">
        <f>'8 - Assign O Costs to S Areas'!AU3</f>
        <v>#DIV/0!</v>
      </c>
      <c r="AE3" s="97" t="e">
        <f>'8 - Assign I Cost to S Areas'!AM3</f>
        <v>#DIV/0!</v>
      </c>
      <c r="AF3" s="106" t="e">
        <f>SUM(Q3:AE3)</f>
        <v>#DIV/0!</v>
      </c>
      <c r="AG3" s="68" t="e">
        <f>AF3+P3</f>
        <v>#DIV/0!</v>
      </c>
      <c r="AJ3" s="68" t="e">
        <f>SUM(H3,AG3)</f>
        <v>#DIV/0!</v>
      </c>
      <c r="AN3" s="68" t="e">
        <f>AL3+AJ3</f>
        <v>#DIV/0!</v>
      </c>
      <c r="AP3" s="97" t="e">
        <f>'9 - Service Area - Customer'!K4*$AN3</f>
        <v>#DIV/0!</v>
      </c>
      <c r="AQ3" s="97" t="e">
        <f>'9 - Service Area - Customer'!L4*$AN3</f>
        <v>#DIV/0!</v>
      </c>
      <c r="AR3" s="97" t="e">
        <f>'9 - Service Area - Customer'!N4*$AN3</f>
        <v>#DIV/0!</v>
      </c>
      <c r="AS3" s="97" t="e">
        <f>'9 - Service Area - Customer'!O4*$AN3</f>
        <v>#DIV/0!</v>
      </c>
      <c r="AT3" s="97">
        <v>0</v>
      </c>
    </row>
    <row r="4" spans="1:46">
      <c r="B4">
        <v>2</v>
      </c>
      <c r="C4" t="s">
        <v>120</v>
      </c>
      <c r="D4" s="97" t="e">
        <f>'4 - P Costs - Service Area'!AF4</f>
        <v>#DIV/0!</v>
      </c>
      <c r="E4" s="97" t="e">
        <f>'4 - P Costs - Service Area'!AH4</f>
        <v>#DIV/0!</v>
      </c>
      <c r="F4" s="97" t="e">
        <f>'4 Inv P Costs - Service Area'!AF4</f>
        <v>#DIV/0!</v>
      </c>
      <c r="G4" s="97" t="e">
        <f>'4 Inv P Costs - Service Area'!AH4</f>
        <v>#DIV/0!</v>
      </c>
      <c r="H4" s="106" t="e">
        <f t="shared" ref="H4:H21" si="0">SUM(D4:G4)</f>
        <v>#DIV/0!</v>
      </c>
      <c r="I4" s="97" t="e">
        <f>SUM('8 - Assign O Costs to S Areas'!AA4:AB4)</f>
        <v>#DIV/0!</v>
      </c>
      <c r="J4" s="97" t="e">
        <f>SUM('8 - Assign I Cost to S Areas'!W4:X4)</f>
        <v>#DIV/0!</v>
      </c>
      <c r="K4" s="97">
        <f>'8 - Assign O Costs to S Areas'!AC4</f>
        <v>0</v>
      </c>
      <c r="L4" s="97">
        <f>'8 - Assign O Costs to S Areas'!AD4</f>
        <v>0</v>
      </c>
      <c r="M4" s="97">
        <f>'8 - Assign O Costs to S Areas'!AE4</f>
        <v>0</v>
      </c>
      <c r="N4" s="97">
        <f>'8 - Assign O Costs to S Areas'!AF4</f>
        <v>0</v>
      </c>
      <c r="O4" s="97">
        <f>'8 - Assign O Costs to S Areas'!AG4</f>
        <v>0</v>
      </c>
      <c r="P4" s="106" t="e">
        <f t="shared" ref="P4:P21" si="1">SUM(I4:O4)</f>
        <v>#DIV/0!</v>
      </c>
      <c r="Q4" s="97">
        <f>'8 - Assign O Costs to S Areas'!AH4</f>
        <v>0</v>
      </c>
      <c r="R4" s="97">
        <f>'8 - Assign O Costs to S Areas'!AI4</f>
        <v>0</v>
      </c>
      <c r="S4" s="97">
        <f>'8 - Assign O Costs to S Areas'!AJ4</f>
        <v>0</v>
      </c>
      <c r="T4" s="97">
        <f>'8 - Assign O Costs to S Areas'!AK4</f>
        <v>0</v>
      </c>
      <c r="U4" s="97">
        <f>'8 - Assign O Costs to S Areas'!AL4</f>
        <v>0</v>
      </c>
      <c r="V4" s="97">
        <f>'8 - Assign O Costs to S Areas'!AM4</f>
        <v>0</v>
      </c>
      <c r="W4" s="97">
        <f>'8 - Assign O Costs to S Areas'!AN4</f>
        <v>0</v>
      </c>
      <c r="X4" s="97">
        <f>'8 - Assign O Costs to S Areas'!AO4</f>
        <v>0</v>
      </c>
      <c r="Y4" s="97">
        <f>'8 - Assign O Costs to S Areas'!AP4</f>
        <v>0</v>
      </c>
      <c r="Z4" s="97">
        <f>'8 - Assign O Costs to S Areas'!AQ4</f>
        <v>0</v>
      </c>
      <c r="AA4" s="97">
        <f>'8 - Assign O Costs to S Areas'!AR4</f>
        <v>0</v>
      </c>
      <c r="AB4" s="97"/>
      <c r="AC4" s="97">
        <f>'8 - Assign O Costs to S Areas'!AT4</f>
        <v>0</v>
      </c>
      <c r="AD4" s="97" t="e">
        <f>'8 - Assign O Costs to S Areas'!AU4</f>
        <v>#DIV/0!</v>
      </c>
      <c r="AE4" s="97" t="e">
        <f>'8 - Assign I Cost to S Areas'!AM4</f>
        <v>#DIV/0!</v>
      </c>
      <c r="AF4" s="106" t="e">
        <f t="shared" ref="AF4:AF20" si="2">SUM(Q4:AE4)</f>
        <v>#DIV/0!</v>
      </c>
      <c r="AG4" s="68" t="e">
        <f t="shared" ref="AG4:AG37" si="3">AF4+P4</f>
        <v>#DIV/0!</v>
      </c>
      <c r="AJ4" s="68" t="e">
        <f t="shared" ref="AJ4:AJ39" si="4">SUM(H4,AG4)</f>
        <v>#DIV/0!</v>
      </c>
      <c r="AN4" s="68" t="e">
        <f t="shared" ref="AN4:AN20" si="5">AL4+AJ4</f>
        <v>#DIV/0!</v>
      </c>
      <c r="AP4" s="97" t="e">
        <f>'9 - Service Area - Customer'!K5*$AN4</f>
        <v>#DIV/0!</v>
      </c>
      <c r="AQ4" s="97" t="e">
        <f>'9 - Service Area - Customer'!L5*$AN4</f>
        <v>#DIV/0!</v>
      </c>
      <c r="AR4" s="97" t="e">
        <f>'9 - Service Area - Customer'!N5*$AN4</f>
        <v>#DIV/0!</v>
      </c>
      <c r="AS4" s="97" t="e">
        <f>'9 - Service Area - Customer'!O5*$AN4</f>
        <v>#DIV/0!</v>
      </c>
      <c r="AT4" s="97">
        <v>0</v>
      </c>
    </row>
    <row r="5" spans="1:46">
      <c r="B5">
        <v>3</v>
      </c>
      <c r="C5" t="s">
        <v>132</v>
      </c>
      <c r="D5" s="97" t="e">
        <f>'4 - P Costs - Service Area'!AF5</f>
        <v>#DIV/0!</v>
      </c>
      <c r="E5" s="97" t="e">
        <f>'4 - P Costs - Service Area'!AH5</f>
        <v>#DIV/0!</v>
      </c>
      <c r="F5" s="97" t="e">
        <f>'4 Inv P Costs - Service Area'!AF5</f>
        <v>#DIV/0!</v>
      </c>
      <c r="G5" s="97" t="e">
        <f>'4 Inv P Costs - Service Area'!AH5</f>
        <v>#DIV/0!</v>
      </c>
      <c r="H5" s="106" t="e">
        <f t="shared" si="0"/>
        <v>#DIV/0!</v>
      </c>
      <c r="I5" s="97" t="e">
        <f>SUM('8 - Assign O Costs to S Areas'!AA5:AB5)</f>
        <v>#DIV/0!</v>
      </c>
      <c r="J5" s="97" t="e">
        <f>SUM('8 - Assign I Cost to S Areas'!W5:X5)</f>
        <v>#DIV/0!</v>
      </c>
      <c r="K5" s="97">
        <f>'8 - Assign O Costs to S Areas'!AC5</f>
        <v>0</v>
      </c>
      <c r="L5" s="97">
        <f>'8 - Assign O Costs to S Areas'!AD5</f>
        <v>0</v>
      </c>
      <c r="M5" s="97">
        <f>'8 - Assign O Costs to S Areas'!AE5</f>
        <v>0</v>
      </c>
      <c r="N5" s="97">
        <f>'8 - Assign O Costs to S Areas'!AF5</f>
        <v>0</v>
      </c>
      <c r="O5" s="97">
        <f>'8 - Assign O Costs to S Areas'!AG5</f>
        <v>0</v>
      </c>
      <c r="P5" s="106" t="e">
        <f t="shared" si="1"/>
        <v>#DIV/0!</v>
      </c>
      <c r="Q5" s="97">
        <f>'8 - Assign O Costs to S Areas'!AH5</f>
        <v>0</v>
      </c>
      <c r="R5" s="97">
        <f>'8 - Assign O Costs to S Areas'!AI5</f>
        <v>0</v>
      </c>
      <c r="S5" s="97">
        <f>'8 - Assign O Costs to S Areas'!AJ5</f>
        <v>0</v>
      </c>
      <c r="T5" s="97">
        <f>'8 - Assign O Costs to S Areas'!AK5</f>
        <v>0</v>
      </c>
      <c r="U5" s="97">
        <f>'8 - Assign O Costs to S Areas'!AL5</f>
        <v>0</v>
      </c>
      <c r="V5" s="97">
        <f>'8 - Assign O Costs to S Areas'!AM5</f>
        <v>0</v>
      </c>
      <c r="W5" s="97">
        <f>'8 - Assign O Costs to S Areas'!AN5</f>
        <v>0</v>
      </c>
      <c r="X5" s="97">
        <f>'8 - Assign O Costs to S Areas'!AO5</f>
        <v>0</v>
      </c>
      <c r="Y5" s="97">
        <f>'8 - Assign O Costs to S Areas'!AP5</f>
        <v>0</v>
      </c>
      <c r="Z5" s="97">
        <f>'8 - Assign O Costs to S Areas'!AQ5</f>
        <v>0</v>
      </c>
      <c r="AA5" s="97">
        <f>'8 - Assign O Costs to S Areas'!AR5</f>
        <v>0</v>
      </c>
      <c r="AB5" s="97"/>
      <c r="AC5" s="97">
        <f>'8 - Assign O Costs to S Areas'!AT5</f>
        <v>0</v>
      </c>
      <c r="AD5" s="97" t="e">
        <f>'8 - Assign O Costs to S Areas'!AU5</f>
        <v>#DIV/0!</v>
      </c>
      <c r="AE5" s="97" t="e">
        <f>'8 - Assign I Cost to S Areas'!AM5</f>
        <v>#DIV/0!</v>
      </c>
      <c r="AF5" s="106" t="e">
        <f t="shared" si="2"/>
        <v>#DIV/0!</v>
      </c>
      <c r="AG5" s="68" t="e">
        <f t="shared" si="3"/>
        <v>#DIV/0!</v>
      </c>
      <c r="AJ5" s="68" t="e">
        <f t="shared" si="4"/>
        <v>#DIV/0!</v>
      </c>
      <c r="AN5" s="68" t="e">
        <f t="shared" si="5"/>
        <v>#DIV/0!</v>
      </c>
      <c r="AP5" s="97" t="e">
        <f>'9 - Service Area - Customer'!K6*$AN5</f>
        <v>#DIV/0!</v>
      </c>
      <c r="AQ5" s="97" t="e">
        <f>'9 - Service Area - Customer'!L6*$AN5</f>
        <v>#DIV/0!</v>
      </c>
      <c r="AR5" s="97" t="e">
        <f>'9 - Service Area - Customer'!N6*$AN5</f>
        <v>#DIV/0!</v>
      </c>
      <c r="AS5" s="97" t="e">
        <f>'9 - Service Area - Customer'!O6*$AN5</f>
        <v>#DIV/0!</v>
      </c>
      <c r="AT5" s="97">
        <v>0</v>
      </c>
    </row>
    <row r="6" spans="1:46">
      <c r="B6">
        <v>4</v>
      </c>
      <c r="C6" t="s">
        <v>117</v>
      </c>
      <c r="D6" s="97" t="e">
        <f>'4 - P Costs - Service Area'!AF6</f>
        <v>#DIV/0!</v>
      </c>
      <c r="E6" s="97" t="e">
        <f>'4 - P Costs - Service Area'!AH6</f>
        <v>#DIV/0!</v>
      </c>
      <c r="F6" s="97" t="e">
        <f>'4 Inv P Costs - Service Area'!AF6</f>
        <v>#DIV/0!</v>
      </c>
      <c r="G6" s="97" t="e">
        <f>'4 Inv P Costs - Service Area'!AH6</f>
        <v>#DIV/0!</v>
      </c>
      <c r="H6" s="106" t="e">
        <f t="shared" si="0"/>
        <v>#DIV/0!</v>
      </c>
      <c r="I6" s="97" t="e">
        <f>SUM('8 - Assign O Costs to S Areas'!AA6:AB6)</f>
        <v>#DIV/0!</v>
      </c>
      <c r="J6" s="97" t="e">
        <f>SUM('8 - Assign I Cost to S Areas'!W6:X6)</f>
        <v>#DIV/0!</v>
      </c>
      <c r="K6" s="97">
        <f>'8 - Assign O Costs to S Areas'!AC6</f>
        <v>0</v>
      </c>
      <c r="L6" s="97">
        <f>'8 - Assign O Costs to S Areas'!AD6</f>
        <v>0</v>
      </c>
      <c r="M6" s="97">
        <f>'8 - Assign O Costs to S Areas'!AE6</f>
        <v>0</v>
      </c>
      <c r="N6" s="97">
        <f>'8 - Assign O Costs to S Areas'!AF6</f>
        <v>0</v>
      </c>
      <c r="O6" s="97">
        <f>'8 - Assign O Costs to S Areas'!AG6</f>
        <v>0</v>
      </c>
      <c r="P6" s="106" t="e">
        <f t="shared" si="1"/>
        <v>#DIV/0!</v>
      </c>
      <c r="Q6" s="97">
        <f>'8 - Assign O Costs to S Areas'!AH6</f>
        <v>0</v>
      </c>
      <c r="R6" s="97">
        <f>'8 - Assign O Costs to S Areas'!AI6</f>
        <v>0</v>
      </c>
      <c r="S6" s="97">
        <f>'8 - Assign O Costs to S Areas'!AJ6</f>
        <v>0</v>
      </c>
      <c r="T6" s="97">
        <f>'8 - Assign O Costs to S Areas'!AK6</f>
        <v>0</v>
      </c>
      <c r="U6" s="97">
        <f>'8 - Assign O Costs to S Areas'!AL6</f>
        <v>0</v>
      </c>
      <c r="V6" s="97">
        <f>'8 - Assign O Costs to S Areas'!AM6</f>
        <v>0</v>
      </c>
      <c r="W6" s="97">
        <f>'8 - Assign O Costs to S Areas'!AN6</f>
        <v>0</v>
      </c>
      <c r="X6" s="97">
        <f>'8 - Assign O Costs to S Areas'!AO6</f>
        <v>0</v>
      </c>
      <c r="Y6" s="97">
        <f>'8 - Assign O Costs to S Areas'!AP6</f>
        <v>0</v>
      </c>
      <c r="Z6" s="97">
        <f>'8 - Assign O Costs to S Areas'!AQ6</f>
        <v>0</v>
      </c>
      <c r="AA6" s="97">
        <f>'8 - Assign O Costs to S Areas'!AR6</f>
        <v>0</v>
      </c>
      <c r="AB6" s="97"/>
      <c r="AC6" s="97">
        <f>'8 - Assign O Costs to S Areas'!AT6</f>
        <v>0</v>
      </c>
      <c r="AD6" s="97" t="e">
        <f>'8 - Assign O Costs to S Areas'!AU6</f>
        <v>#DIV/0!</v>
      </c>
      <c r="AE6" s="97" t="e">
        <f>'8 - Assign I Cost to S Areas'!AM6</f>
        <v>#DIV/0!</v>
      </c>
      <c r="AF6" s="106" t="e">
        <f t="shared" si="2"/>
        <v>#DIV/0!</v>
      </c>
      <c r="AG6" s="68" t="e">
        <f t="shared" si="3"/>
        <v>#DIV/0!</v>
      </c>
      <c r="AJ6" s="68" t="e">
        <f t="shared" si="4"/>
        <v>#DIV/0!</v>
      </c>
      <c r="AN6" s="68" t="e">
        <f t="shared" si="5"/>
        <v>#DIV/0!</v>
      </c>
      <c r="AP6" s="97" t="e">
        <f>'9 - Service Area - Customer'!K7*$AN6</f>
        <v>#DIV/0!</v>
      </c>
      <c r="AQ6" s="97" t="e">
        <f>'9 - Service Area - Customer'!L7*$AN6</f>
        <v>#DIV/0!</v>
      </c>
      <c r="AR6" s="97" t="e">
        <f>'9 - Service Area - Customer'!N7*$AN6</f>
        <v>#DIV/0!</v>
      </c>
      <c r="AS6" s="97" t="e">
        <f>'9 - Service Area - Customer'!O7*$AN6</f>
        <v>#DIV/0!</v>
      </c>
      <c r="AT6" s="97">
        <v>0</v>
      </c>
    </row>
    <row r="7" spans="1:46">
      <c r="B7">
        <v>5</v>
      </c>
      <c r="C7" t="s">
        <v>49</v>
      </c>
      <c r="D7" s="97" t="e">
        <f>'4 - P Costs - Service Area'!AF7</f>
        <v>#DIV/0!</v>
      </c>
      <c r="E7" s="97" t="e">
        <f>'4 - P Costs - Service Area'!AH7</f>
        <v>#DIV/0!</v>
      </c>
      <c r="F7" s="97" t="e">
        <f>'4 Inv P Costs - Service Area'!AF7</f>
        <v>#DIV/0!</v>
      </c>
      <c r="G7" s="97" t="e">
        <f>'4 Inv P Costs - Service Area'!AH7</f>
        <v>#DIV/0!</v>
      </c>
      <c r="H7" s="106" t="e">
        <f t="shared" si="0"/>
        <v>#DIV/0!</v>
      </c>
      <c r="I7" s="97" t="e">
        <f>SUM('8 - Assign O Costs to S Areas'!AA7:AB7)</f>
        <v>#DIV/0!</v>
      </c>
      <c r="J7" s="97" t="e">
        <f>SUM('8 - Assign I Cost to S Areas'!W7:X7)</f>
        <v>#DIV/0!</v>
      </c>
      <c r="K7" s="97">
        <f>'8 - Assign O Costs to S Areas'!AC7</f>
        <v>0</v>
      </c>
      <c r="L7" s="97">
        <f>'8 - Assign O Costs to S Areas'!AD7</f>
        <v>0</v>
      </c>
      <c r="M7" s="97">
        <f>'8 - Assign O Costs to S Areas'!AE7</f>
        <v>0</v>
      </c>
      <c r="N7" s="97">
        <f>'8 - Assign O Costs to S Areas'!AF7</f>
        <v>0</v>
      </c>
      <c r="O7" s="97">
        <f>'8 - Assign O Costs to S Areas'!AG7</f>
        <v>0</v>
      </c>
      <c r="P7" s="106" t="e">
        <f t="shared" si="1"/>
        <v>#DIV/0!</v>
      </c>
      <c r="Q7" s="97">
        <f>'8 - Assign O Costs to S Areas'!AH7</f>
        <v>0</v>
      </c>
      <c r="R7" s="97">
        <f>'8 - Assign O Costs to S Areas'!AI7</f>
        <v>0</v>
      </c>
      <c r="S7" s="97">
        <f>'8 - Assign O Costs to S Areas'!AJ7</f>
        <v>0</v>
      </c>
      <c r="T7" s="97">
        <f>'8 - Assign O Costs to S Areas'!AK7</f>
        <v>0</v>
      </c>
      <c r="U7" s="97">
        <f>'8 - Assign O Costs to S Areas'!AL7</f>
        <v>0</v>
      </c>
      <c r="V7" s="97">
        <f>'8 - Assign O Costs to S Areas'!AM7</f>
        <v>0</v>
      </c>
      <c r="W7" s="97">
        <f>'8 - Assign O Costs to S Areas'!AN7</f>
        <v>0</v>
      </c>
      <c r="X7" s="97">
        <f>'8 - Assign O Costs to S Areas'!AO7</f>
        <v>0</v>
      </c>
      <c r="Y7" s="97">
        <f>'8 - Assign O Costs to S Areas'!AP7</f>
        <v>0</v>
      </c>
      <c r="Z7" s="97">
        <f>'8 - Assign O Costs to S Areas'!AQ7</f>
        <v>0</v>
      </c>
      <c r="AA7" s="97">
        <f>'8 - Assign O Costs to S Areas'!AR7</f>
        <v>0</v>
      </c>
      <c r="AB7" s="97"/>
      <c r="AC7" s="97">
        <f>'8 - Assign O Costs to S Areas'!AT7</f>
        <v>0</v>
      </c>
      <c r="AD7" s="97" t="e">
        <f>'8 - Assign O Costs to S Areas'!AU7</f>
        <v>#DIV/0!</v>
      </c>
      <c r="AE7" s="97" t="e">
        <f>'8 - Assign I Cost to S Areas'!AM7</f>
        <v>#DIV/0!</v>
      </c>
      <c r="AF7" s="106" t="e">
        <f t="shared" si="2"/>
        <v>#DIV/0!</v>
      </c>
      <c r="AG7" s="68" t="e">
        <f t="shared" si="3"/>
        <v>#DIV/0!</v>
      </c>
      <c r="AJ7" s="68" t="e">
        <f t="shared" si="4"/>
        <v>#DIV/0!</v>
      </c>
      <c r="AN7" s="68" t="e">
        <f t="shared" si="5"/>
        <v>#DIV/0!</v>
      </c>
      <c r="AP7" s="97" t="e">
        <f>'9 - Service Area - Customer'!K8*$AN7</f>
        <v>#DIV/0!</v>
      </c>
      <c r="AQ7" s="97" t="e">
        <f>'9 - Service Area - Customer'!L8*$AN7</f>
        <v>#DIV/0!</v>
      </c>
      <c r="AR7" s="97" t="e">
        <f>'9 - Service Area - Customer'!N8*$AN7</f>
        <v>#DIV/0!</v>
      </c>
      <c r="AS7" s="97" t="e">
        <f>'9 - Service Area - Customer'!O8*$AN7</f>
        <v>#DIV/0!</v>
      </c>
      <c r="AT7" s="97">
        <v>0</v>
      </c>
    </row>
    <row r="8" spans="1:46">
      <c r="B8">
        <v>6</v>
      </c>
      <c r="C8" t="s">
        <v>119</v>
      </c>
      <c r="D8" s="97" t="e">
        <f>'4 - P Costs - Service Area'!AF8</f>
        <v>#DIV/0!</v>
      </c>
      <c r="E8" s="97" t="e">
        <f>'4 - P Costs - Service Area'!AH8</f>
        <v>#DIV/0!</v>
      </c>
      <c r="F8" s="97" t="e">
        <f>'4 Inv P Costs - Service Area'!AF8</f>
        <v>#DIV/0!</v>
      </c>
      <c r="G8" s="97" t="e">
        <f>'4 Inv P Costs - Service Area'!AH8</f>
        <v>#DIV/0!</v>
      </c>
      <c r="H8" s="106" t="e">
        <f t="shared" si="0"/>
        <v>#DIV/0!</v>
      </c>
      <c r="I8" s="97" t="e">
        <f>SUM('8 - Assign O Costs to S Areas'!AA8:AB8)</f>
        <v>#DIV/0!</v>
      </c>
      <c r="J8" s="97" t="e">
        <f>SUM('8 - Assign I Cost to S Areas'!W8:X8)</f>
        <v>#DIV/0!</v>
      </c>
      <c r="K8" s="97">
        <f>'8 - Assign O Costs to S Areas'!AC8</f>
        <v>0</v>
      </c>
      <c r="L8" s="97">
        <f>'8 - Assign O Costs to S Areas'!AD8</f>
        <v>0</v>
      </c>
      <c r="M8" s="97">
        <f>'8 - Assign O Costs to S Areas'!AE8</f>
        <v>0</v>
      </c>
      <c r="N8" s="97">
        <f>'8 - Assign O Costs to S Areas'!AF8</f>
        <v>0</v>
      </c>
      <c r="O8" s="97">
        <f>'8 - Assign O Costs to S Areas'!AG8</f>
        <v>0</v>
      </c>
      <c r="P8" s="106" t="e">
        <f t="shared" si="1"/>
        <v>#DIV/0!</v>
      </c>
      <c r="Q8" s="97">
        <f>'8 - Assign O Costs to S Areas'!AH8</f>
        <v>0</v>
      </c>
      <c r="R8" s="97">
        <f>'8 - Assign O Costs to S Areas'!AI8</f>
        <v>0</v>
      </c>
      <c r="S8" s="97">
        <f>'8 - Assign O Costs to S Areas'!AJ8</f>
        <v>0</v>
      </c>
      <c r="T8" s="97">
        <f>'8 - Assign O Costs to S Areas'!AK8</f>
        <v>0</v>
      </c>
      <c r="U8" s="97">
        <f>'8 - Assign O Costs to S Areas'!AL8</f>
        <v>0</v>
      </c>
      <c r="V8" s="97">
        <f>'8 - Assign O Costs to S Areas'!AM8</f>
        <v>0</v>
      </c>
      <c r="W8" s="97">
        <f>'8 - Assign O Costs to S Areas'!AN8</f>
        <v>0</v>
      </c>
      <c r="X8" s="97">
        <f>'8 - Assign O Costs to S Areas'!AO8</f>
        <v>0</v>
      </c>
      <c r="Y8" s="97">
        <f>'8 - Assign O Costs to S Areas'!AP8</f>
        <v>0</v>
      </c>
      <c r="Z8" s="97">
        <f>'8 - Assign O Costs to S Areas'!AQ8</f>
        <v>0</v>
      </c>
      <c r="AA8" s="97">
        <f>'8 - Assign O Costs to S Areas'!AR8</f>
        <v>0</v>
      </c>
      <c r="AB8" s="97"/>
      <c r="AC8" s="97">
        <f>'8 - Assign O Costs to S Areas'!AT8</f>
        <v>0</v>
      </c>
      <c r="AD8" s="97" t="e">
        <f>'8 - Assign O Costs to S Areas'!AU8</f>
        <v>#DIV/0!</v>
      </c>
      <c r="AE8" s="97" t="e">
        <f>'8 - Assign I Cost to S Areas'!AM8</f>
        <v>#DIV/0!</v>
      </c>
      <c r="AF8" s="106" t="e">
        <f t="shared" si="2"/>
        <v>#DIV/0!</v>
      </c>
      <c r="AG8" s="68" t="e">
        <f t="shared" si="3"/>
        <v>#DIV/0!</v>
      </c>
      <c r="AJ8" s="68" t="e">
        <f t="shared" si="4"/>
        <v>#DIV/0!</v>
      </c>
      <c r="AN8" s="68" t="e">
        <f t="shared" si="5"/>
        <v>#DIV/0!</v>
      </c>
      <c r="AP8" s="166" t="e">
        <f>'9 - Service Area - Customer'!K9*$AN8</f>
        <v>#DIV/0!</v>
      </c>
      <c r="AQ8" s="97" t="e">
        <f>'9 - Service Area - Customer'!L9*$AN8</f>
        <v>#DIV/0!</v>
      </c>
      <c r="AR8" s="97" t="e">
        <f>'9 - Service Area - Customer'!N9*$AN8</f>
        <v>#DIV/0!</v>
      </c>
      <c r="AS8" s="97" t="e">
        <f>'9 - Service Area - Customer'!O9*$AN8</f>
        <v>#DIV/0!</v>
      </c>
      <c r="AT8" s="97">
        <v>0</v>
      </c>
    </row>
    <row r="9" spans="1:46">
      <c r="B9">
        <v>7</v>
      </c>
      <c r="C9" t="s">
        <v>123</v>
      </c>
      <c r="D9" s="97" t="e">
        <f>'4 - P Costs - Service Area'!AF9</f>
        <v>#DIV/0!</v>
      </c>
      <c r="E9" s="97" t="e">
        <f>'4 - P Costs - Service Area'!AH9</f>
        <v>#DIV/0!</v>
      </c>
      <c r="F9" s="97" t="e">
        <f>'4 Inv P Costs - Service Area'!AF9</f>
        <v>#DIV/0!</v>
      </c>
      <c r="G9" s="97" t="e">
        <f>'4 Inv P Costs - Service Area'!AH9</f>
        <v>#DIV/0!</v>
      </c>
      <c r="H9" s="106" t="e">
        <f t="shared" si="0"/>
        <v>#DIV/0!</v>
      </c>
      <c r="I9" s="97" t="e">
        <f>SUM('8 - Assign O Costs to S Areas'!AA9:AB9)</f>
        <v>#DIV/0!</v>
      </c>
      <c r="J9" s="97" t="e">
        <f>SUM('8 - Assign I Cost to S Areas'!W9:X9)</f>
        <v>#DIV/0!</v>
      </c>
      <c r="K9" s="97">
        <f>'8 - Assign O Costs to S Areas'!AC9</f>
        <v>0</v>
      </c>
      <c r="L9" s="97">
        <f>'8 - Assign O Costs to S Areas'!AD9</f>
        <v>0</v>
      </c>
      <c r="M9" s="97">
        <f>'8 - Assign O Costs to S Areas'!AE9</f>
        <v>0</v>
      </c>
      <c r="N9" s="97">
        <f>'8 - Assign O Costs to S Areas'!AF9</f>
        <v>0</v>
      </c>
      <c r="O9" s="97">
        <f>'8 - Assign O Costs to S Areas'!AG9</f>
        <v>0</v>
      </c>
      <c r="P9" s="106" t="e">
        <f t="shared" si="1"/>
        <v>#DIV/0!</v>
      </c>
      <c r="Q9" s="97">
        <f>'8 - Assign O Costs to S Areas'!AH9</f>
        <v>0</v>
      </c>
      <c r="R9" s="97">
        <f>'8 - Assign O Costs to S Areas'!AI9</f>
        <v>0</v>
      </c>
      <c r="S9" s="97">
        <f>'8 - Assign O Costs to S Areas'!AJ9</f>
        <v>0</v>
      </c>
      <c r="T9" s="97">
        <f>'8 - Assign O Costs to S Areas'!AK9</f>
        <v>0</v>
      </c>
      <c r="U9" s="97">
        <f>'8 - Assign O Costs to S Areas'!AL9</f>
        <v>0</v>
      </c>
      <c r="V9" s="97">
        <f>'8 - Assign O Costs to S Areas'!AM9</f>
        <v>0</v>
      </c>
      <c r="W9" s="97">
        <f>'8 - Assign O Costs to S Areas'!AN9</f>
        <v>0</v>
      </c>
      <c r="X9" s="97">
        <f>'8 - Assign O Costs to S Areas'!AO9</f>
        <v>0</v>
      </c>
      <c r="Y9" s="97">
        <f>'8 - Assign O Costs to S Areas'!AP9</f>
        <v>0</v>
      </c>
      <c r="Z9" s="97">
        <f>'8 - Assign O Costs to S Areas'!AQ9</f>
        <v>0</v>
      </c>
      <c r="AA9" s="97">
        <f>'8 - Assign O Costs to S Areas'!AR9</f>
        <v>0</v>
      </c>
      <c r="AB9" s="97"/>
      <c r="AC9" s="97">
        <f>'8 - Assign O Costs to S Areas'!AT9</f>
        <v>0</v>
      </c>
      <c r="AD9" s="97" t="e">
        <f>'8 - Assign O Costs to S Areas'!AU9</f>
        <v>#DIV/0!</v>
      </c>
      <c r="AE9" s="97" t="e">
        <f>'8 - Assign I Cost to S Areas'!AM9</f>
        <v>#DIV/0!</v>
      </c>
      <c r="AF9" s="106" t="e">
        <f t="shared" si="2"/>
        <v>#DIV/0!</v>
      </c>
      <c r="AG9" s="68" t="e">
        <f t="shared" si="3"/>
        <v>#DIV/0!</v>
      </c>
      <c r="AJ9" s="68" t="e">
        <f t="shared" si="4"/>
        <v>#DIV/0!</v>
      </c>
      <c r="AN9" s="68" t="e">
        <f t="shared" si="5"/>
        <v>#DIV/0!</v>
      </c>
      <c r="AP9" s="97" t="e">
        <f>'9 - Service Area - Customer'!K10*$AN9</f>
        <v>#DIV/0!</v>
      </c>
      <c r="AQ9" s="97" t="e">
        <f>'9 - Service Area - Customer'!L10*$AN9</f>
        <v>#DIV/0!</v>
      </c>
      <c r="AR9" s="97" t="e">
        <f>'9 - Service Area - Customer'!N10*$AN9</f>
        <v>#DIV/0!</v>
      </c>
      <c r="AS9" s="97" t="e">
        <f>'9 - Service Area - Customer'!O10*$AN9</f>
        <v>#DIV/0!</v>
      </c>
      <c r="AT9" s="97">
        <v>0</v>
      </c>
    </row>
    <row r="10" spans="1:46">
      <c r="B10">
        <v>8</v>
      </c>
      <c r="C10" t="s">
        <v>118</v>
      </c>
      <c r="D10" s="97" t="e">
        <f>'4 - P Costs - Service Area'!AF10</f>
        <v>#DIV/0!</v>
      </c>
      <c r="E10" s="97" t="e">
        <f>'4 - P Costs - Service Area'!AH10</f>
        <v>#DIV/0!</v>
      </c>
      <c r="F10" s="97" t="e">
        <f>'4 Inv P Costs - Service Area'!AF10</f>
        <v>#DIV/0!</v>
      </c>
      <c r="G10" s="97" t="e">
        <f>'4 Inv P Costs - Service Area'!AH10</f>
        <v>#DIV/0!</v>
      </c>
      <c r="H10" s="106" t="e">
        <f t="shared" si="0"/>
        <v>#DIV/0!</v>
      </c>
      <c r="I10" s="97" t="e">
        <f>SUM('8 - Assign O Costs to S Areas'!AA10:AB10)</f>
        <v>#DIV/0!</v>
      </c>
      <c r="J10" s="97" t="e">
        <f>SUM('8 - Assign I Cost to S Areas'!W10:X10)</f>
        <v>#DIV/0!</v>
      </c>
      <c r="K10" s="97">
        <f>'8 - Assign O Costs to S Areas'!AC10</f>
        <v>0</v>
      </c>
      <c r="L10" s="97">
        <f>'8 - Assign O Costs to S Areas'!AD10</f>
        <v>0</v>
      </c>
      <c r="M10" s="97">
        <f>'8 - Assign O Costs to S Areas'!AE10</f>
        <v>0</v>
      </c>
      <c r="N10" s="97">
        <f>'8 - Assign O Costs to S Areas'!AF10</f>
        <v>0</v>
      </c>
      <c r="O10" s="97">
        <f>'8 - Assign O Costs to S Areas'!AG10</f>
        <v>0</v>
      </c>
      <c r="P10" s="106" t="e">
        <f t="shared" si="1"/>
        <v>#DIV/0!</v>
      </c>
      <c r="Q10" s="97">
        <f>'8 - Assign O Costs to S Areas'!AH10</f>
        <v>0</v>
      </c>
      <c r="R10" s="97">
        <f>'8 - Assign O Costs to S Areas'!AI10</f>
        <v>0</v>
      </c>
      <c r="S10" s="97">
        <f>'8 - Assign O Costs to S Areas'!AJ10</f>
        <v>0</v>
      </c>
      <c r="T10" s="97">
        <f>'8 - Assign O Costs to S Areas'!AK10</f>
        <v>0</v>
      </c>
      <c r="U10" s="97">
        <f>'8 - Assign O Costs to S Areas'!AL10</f>
        <v>0</v>
      </c>
      <c r="V10" s="97">
        <f>'8 - Assign O Costs to S Areas'!AM10</f>
        <v>0</v>
      </c>
      <c r="W10" s="97">
        <f>'8 - Assign O Costs to S Areas'!AN10</f>
        <v>0</v>
      </c>
      <c r="X10" s="97">
        <f>'8 - Assign O Costs to S Areas'!AO10</f>
        <v>0</v>
      </c>
      <c r="Y10" s="97">
        <f>'8 - Assign O Costs to S Areas'!AP10</f>
        <v>0</v>
      </c>
      <c r="Z10" s="97">
        <f>'8 - Assign O Costs to S Areas'!AQ10</f>
        <v>0</v>
      </c>
      <c r="AA10" s="97">
        <f>'8 - Assign O Costs to S Areas'!AR10</f>
        <v>0</v>
      </c>
      <c r="AB10" s="97"/>
      <c r="AC10" s="97">
        <f>'8 - Assign O Costs to S Areas'!AT10</f>
        <v>0</v>
      </c>
      <c r="AD10" s="97" t="e">
        <f>'8 - Assign O Costs to S Areas'!AU10</f>
        <v>#DIV/0!</v>
      </c>
      <c r="AE10" s="97" t="e">
        <f>'8 - Assign I Cost to S Areas'!AM10</f>
        <v>#DIV/0!</v>
      </c>
      <c r="AF10" s="106" t="e">
        <f t="shared" si="2"/>
        <v>#DIV/0!</v>
      </c>
      <c r="AG10" s="68" t="e">
        <f t="shared" si="3"/>
        <v>#DIV/0!</v>
      </c>
      <c r="AJ10" s="68" t="e">
        <f t="shared" si="4"/>
        <v>#DIV/0!</v>
      </c>
      <c r="AN10" s="68" t="e">
        <f t="shared" si="5"/>
        <v>#DIV/0!</v>
      </c>
      <c r="AP10" s="97" t="e">
        <f>'9 - Service Area - Customer'!K11*$AN10</f>
        <v>#DIV/0!</v>
      </c>
      <c r="AQ10" s="97" t="e">
        <f>'9 - Service Area - Customer'!L11*$AN10</f>
        <v>#DIV/0!</v>
      </c>
      <c r="AR10" s="97" t="e">
        <f>'9 - Service Area - Customer'!N11*$AN10</f>
        <v>#DIV/0!</v>
      </c>
      <c r="AS10" s="97" t="e">
        <f>'9 - Service Area - Customer'!O11*$AN10</f>
        <v>#DIV/0!</v>
      </c>
      <c r="AT10" s="97">
        <v>0</v>
      </c>
    </row>
    <row r="11" spans="1:46">
      <c r="B11">
        <v>9</v>
      </c>
      <c r="C11" t="s">
        <v>121</v>
      </c>
      <c r="D11" s="97" t="e">
        <f>'4 - P Costs - Service Area'!AF11</f>
        <v>#DIV/0!</v>
      </c>
      <c r="E11" s="97" t="e">
        <f>'4 - P Costs - Service Area'!AH11</f>
        <v>#DIV/0!</v>
      </c>
      <c r="F11" s="97" t="e">
        <f>'4 Inv P Costs - Service Area'!AF11</f>
        <v>#DIV/0!</v>
      </c>
      <c r="G11" s="97" t="e">
        <f>'4 Inv P Costs - Service Area'!AH11</f>
        <v>#DIV/0!</v>
      </c>
      <c r="H11" s="106" t="e">
        <f t="shared" si="0"/>
        <v>#DIV/0!</v>
      </c>
      <c r="I11" s="97" t="e">
        <f>SUM('8 - Assign O Costs to S Areas'!AA11:AB11)</f>
        <v>#DIV/0!</v>
      </c>
      <c r="J11" s="97" t="e">
        <f>SUM('8 - Assign I Cost to S Areas'!W11:X11)</f>
        <v>#DIV/0!</v>
      </c>
      <c r="K11" s="97">
        <f>'8 - Assign O Costs to S Areas'!AC11</f>
        <v>0</v>
      </c>
      <c r="L11" s="97">
        <f>'8 - Assign O Costs to S Areas'!AD11</f>
        <v>0</v>
      </c>
      <c r="M11" s="97">
        <f>'8 - Assign O Costs to S Areas'!AE11</f>
        <v>0</v>
      </c>
      <c r="N11" s="97">
        <f>'8 - Assign O Costs to S Areas'!AF11</f>
        <v>0</v>
      </c>
      <c r="O11" s="97">
        <f>'8 - Assign O Costs to S Areas'!AG11</f>
        <v>0</v>
      </c>
      <c r="P11" s="106" t="e">
        <f t="shared" si="1"/>
        <v>#DIV/0!</v>
      </c>
      <c r="Q11" s="97">
        <f>'8 - Assign O Costs to S Areas'!AH11</f>
        <v>0</v>
      </c>
      <c r="R11" s="97">
        <f>'8 - Assign O Costs to S Areas'!AI11</f>
        <v>0</v>
      </c>
      <c r="S11" s="97">
        <f>'8 - Assign O Costs to S Areas'!AJ11</f>
        <v>0</v>
      </c>
      <c r="T11" s="97">
        <f>'8 - Assign O Costs to S Areas'!AK11</f>
        <v>0</v>
      </c>
      <c r="U11" s="97">
        <f>'8 - Assign O Costs to S Areas'!AL11</f>
        <v>0</v>
      </c>
      <c r="V11" s="97">
        <f>'8 - Assign O Costs to S Areas'!AM11</f>
        <v>0</v>
      </c>
      <c r="W11" s="97">
        <f>'8 - Assign O Costs to S Areas'!AN11</f>
        <v>0</v>
      </c>
      <c r="X11" s="97">
        <f>'8 - Assign O Costs to S Areas'!AO11</f>
        <v>0</v>
      </c>
      <c r="Y11" s="97">
        <f>'8 - Assign O Costs to S Areas'!AP11</f>
        <v>0</v>
      </c>
      <c r="Z11" s="97">
        <f>'8 - Assign O Costs to S Areas'!AQ11</f>
        <v>0</v>
      </c>
      <c r="AA11" s="97">
        <f>'8 - Assign O Costs to S Areas'!AR11</f>
        <v>0</v>
      </c>
      <c r="AB11" s="97"/>
      <c r="AC11" s="97">
        <f>'8 - Assign O Costs to S Areas'!AT11</f>
        <v>0</v>
      </c>
      <c r="AD11" s="97" t="e">
        <f>'8 - Assign O Costs to S Areas'!AU11</f>
        <v>#DIV/0!</v>
      </c>
      <c r="AE11" s="97" t="e">
        <f>'8 - Assign I Cost to S Areas'!AM11</f>
        <v>#DIV/0!</v>
      </c>
      <c r="AF11" s="106" t="e">
        <f t="shared" si="2"/>
        <v>#DIV/0!</v>
      </c>
      <c r="AG11" s="68" t="e">
        <f t="shared" si="3"/>
        <v>#DIV/0!</v>
      </c>
      <c r="AJ11" s="68" t="e">
        <f t="shared" si="4"/>
        <v>#DIV/0!</v>
      </c>
      <c r="AN11" s="68" t="e">
        <f t="shared" si="5"/>
        <v>#DIV/0!</v>
      </c>
      <c r="AP11" s="97" t="e">
        <f>'9 - Service Area - Customer'!K12*$AN11</f>
        <v>#DIV/0!</v>
      </c>
      <c r="AQ11" s="97" t="e">
        <f>'9 - Service Area - Customer'!L12*$AN11</f>
        <v>#DIV/0!</v>
      </c>
      <c r="AR11" s="97" t="e">
        <f>'9 - Service Area - Customer'!N12*$AN11</f>
        <v>#DIV/0!</v>
      </c>
      <c r="AS11" s="97" t="e">
        <f>'9 - Service Area - Customer'!O12*$AN11</f>
        <v>#DIV/0!</v>
      </c>
      <c r="AT11" s="97">
        <v>0</v>
      </c>
    </row>
    <row r="12" spans="1:46">
      <c r="B12">
        <v>10</v>
      </c>
      <c r="C12" t="s">
        <v>124</v>
      </c>
      <c r="D12" s="97" t="e">
        <f>'4 - P Costs - Service Area'!AF12</f>
        <v>#DIV/0!</v>
      </c>
      <c r="E12" s="97" t="e">
        <f>'4 - P Costs - Service Area'!AH12</f>
        <v>#DIV/0!</v>
      </c>
      <c r="F12" s="97" t="e">
        <f>'4 Inv P Costs - Service Area'!AF12</f>
        <v>#DIV/0!</v>
      </c>
      <c r="G12" s="97" t="e">
        <f>'4 Inv P Costs - Service Area'!AH12</f>
        <v>#DIV/0!</v>
      </c>
      <c r="H12" s="106" t="e">
        <f t="shared" si="0"/>
        <v>#DIV/0!</v>
      </c>
      <c r="I12" s="97" t="e">
        <f>SUM('8 - Assign O Costs to S Areas'!AA12:AB12)</f>
        <v>#DIV/0!</v>
      </c>
      <c r="J12" s="97" t="e">
        <f>SUM('8 - Assign I Cost to S Areas'!W12:X12)</f>
        <v>#DIV/0!</v>
      </c>
      <c r="K12" s="97">
        <f>'8 - Assign O Costs to S Areas'!AC12</f>
        <v>0</v>
      </c>
      <c r="L12" s="97">
        <f>'8 - Assign O Costs to S Areas'!AD12</f>
        <v>0</v>
      </c>
      <c r="M12" s="97">
        <f>'8 - Assign O Costs to S Areas'!AE12</f>
        <v>0</v>
      </c>
      <c r="N12" s="97">
        <f>'8 - Assign O Costs to S Areas'!AF12</f>
        <v>0</v>
      </c>
      <c r="O12" s="97">
        <f>'8 - Assign O Costs to S Areas'!AG12</f>
        <v>0</v>
      </c>
      <c r="P12" s="106" t="e">
        <f t="shared" si="1"/>
        <v>#DIV/0!</v>
      </c>
      <c r="Q12" s="97">
        <f>'8 - Assign O Costs to S Areas'!AH12</f>
        <v>0</v>
      </c>
      <c r="R12" s="97">
        <f>'8 - Assign O Costs to S Areas'!AI12</f>
        <v>0</v>
      </c>
      <c r="S12" s="97">
        <f>'8 - Assign O Costs to S Areas'!AJ12</f>
        <v>0</v>
      </c>
      <c r="T12" s="97">
        <f>'8 - Assign O Costs to S Areas'!AK12</f>
        <v>0</v>
      </c>
      <c r="U12" s="97">
        <f>'8 - Assign O Costs to S Areas'!AL12</f>
        <v>0</v>
      </c>
      <c r="V12" s="97">
        <f>'8 - Assign O Costs to S Areas'!AM12</f>
        <v>0</v>
      </c>
      <c r="W12" s="97">
        <f>'8 - Assign O Costs to S Areas'!AN12</f>
        <v>0</v>
      </c>
      <c r="X12" s="97">
        <f>'8 - Assign O Costs to S Areas'!AO12</f>
        <v>0</v>
      </c>
      <c r="Y12" s="97">
        <f>'8 - Assign O Costs to S Areas'!AP12</f>
        <v>0</v>
      </c>
      <c r="Z12" s="97">
        <f>'8 - Assign O Costs to S Areas'!AQ12</f>
        <v>0</v>
      </c>
      <c r="AA12" s="97">
        <f>'8 - Assign O Costs to S Areas'!AR12</f>
        <v>0</v>
      </c>
      <c r="AB12" s="97"/>
      <c r="AC12" s="97">
        <f>'8 - Assign O Costs to S Areas'!AT12</f>
        <v>0</v>
      </c>
      <c r="AD12" s="97" t="e">
        <f>'8 - Assign O Costs to S Areas'!AU12</f>
        <v>#DIV/0!</v>
      </c>
      <c r="AE12" s="97" t="e">
        <f>'8 - Assign I Cost to S Areas'!AM12</f>
        <v>#DIV/0!</v>
      </c>
      <c r="AF12" s="106" t="e">
        <f t="shared" si="2"/>
        <v>#DIV/0!</v>
      </c>
      <c r="AG12" s="68" t="e">
        <f t="shared" si="3"/>
        <v>#DIV/0!</v>
      </c>
      <c r="AJ12" s="68" t="e">
        <f t="shared" si="4"/>
        <v>#DIV/0!</v>
      </c>
      <c r="AN12" s="68" t="e">
        <f t="shared" si="5"/>
        <v>#DIV/0!</v>
      </c>
      <c r="AP12" s="97" t="e">
        <f>'9 - Service Area - Customer'!K13*$AN12</f>
        <v>#DIV/0!</v>
      </c>
      <c r="AQ12" s="97" t="e">
        <f>'9 - Service Area - Customer'!L13*$AN12</f>
        <v>#DIV/0!</v>
      </c>
      <c r="AR12" s="97" t="e">
        <f>'9 - Service Area - Customer'!N13*$AN12</f>
        <v>#DIV/0!</v>
      </c>
      <c r="AS12" s="97" t="e">
        <f>'9 - Service Area - Customer'!O13*$AN12</f>
        <v>#DIV/0!</v>
      </c>
      <c r="AT12" s="97">
        <v>0</v>
      </c>
    </row>
    <row r="13" spans="1:46">
      <c r="B13">
        <v>11</v>
      </c>
      <c r="C13" t="s">
        <v>125</v>
      </c>
      <c r="D13" s="97" t="e">
        <f>'4 - P Costs - Service Area'!AF13</f>
        <v>#DIV/0!</v>
      </c>
      <c r="E13" s="97" t="e">
        <f>'4 - P Costs - Service Area'!AH13</f>
        <v>#DIV/0!</v>
      </c>
      <c r="F13" s="97" t="e">
        <f>'4 Inv P Costs - Service Area'!AF13</f>
        <v>#DIV/0!</v>
      </c>
      <c r="G13" s="97" t="e">
        <f>'4 Inv P Costs - Service Area'!AH13</f>
        <v>#DIV/0!</v>
      </c>
      <c r="H13" s="106" t="e">
        <f t="shared" si="0"/>
        <v>#DIV/0!</v>
      </c>
      <c r="I13" s="97" t="e">
        <f>SUM('8 - Assign O Costs to S Areas'!AA13:AB13)</f>
        <v>#DIV/0!</v>
      </c>
      <c r="J13" s="97" t="e">
        <f>SUM('8 - Assign I Cost to S Areas'!W13:X13)</f>
        <v>#DIV/0!</v>
      </c>
      <c r="K13" s="97">
        <f>'8 - Assign O Costs to S Areas'!AC13</f>
        <v>0</v>
      </c>
      <c r="L13" s="97">
        <f>'8 - Assign O Costs to S Areas'!AD13</f>
        <v>0</v>
      </c>
      <c r="M13" s="97">
        <f>'8 - Assign O Costs to S Areas'!AE13</f>
        <v>0</v>
      </c>
      <c r="N13" s="97">
        <f>'8 - Assign O Costs to S Areas'!AF13</f>
        <v>0</v>
      </c>
      <c r="O13" s="97">
        <f>'8 - Assign O Costs to S Areas'!AG13</f>
        <v>0</v>
      </c>
      <c r="P13" s="106" t="e">
        <f t="shared" si="1"/>
        <v>#DIV/0!</v>
      </c>
      <c r="Q13" s="97">
        <f>'8 - Assign O Costs to S Areas'!AH13</f>
        <v>0</v>
      </c>
      <c r="R13" s="97">
        <f>'8 - Assign O Costs to S Areas'!AI13</f>
        <v>0</v>
      </c>
      <c r="S13" s="97">
        <f>'8 - Assign O Costs to S Areas'!AJ13</f>
        <v>0</v>
      </c>
      <c r="T13" s="97">
        <f>'8 - Assign O Costs to S Areas'!AK13</f>
        <v>0</v>
      </c>
      <c r="U13" s="97">
        <f>'8 - Assign O Costs to S Areas'!AL13</f>
        <v>0</v>
      </c>
      <c r="V13" s="97">
        <f>'8 - Assign O Costs to S Areas'!AM13</f>
        <v>0</v>
      </c>
      <c r="W13" s="97">
        <f>'8 - Assign O Costs to S Areas'!AN13</f>
        <v>0</v>
      </c>
      <c r="X13" s="97">
        <f>'8 - Assign O Costs to S Areas'!AO13</f>
        <v>0</v>
      </c>
      <c r="Y13" s="97">
        <f>'8 - Assign O Costs to S Areas'!AP13</f>
        <v>0</v>
      </c>
      <c r="Z13" s="97">
        <f>'8 - Assign O Costs to S Areas'!AQ13</f>
        <v>0</v>
      </c>
      <c r="AA13" s="97">
        <f>'8 - Assign O Costs to S Areas'!AR13</f>
        <v>0</v>
      </c>
      <c r="AB13" s="97"/>
      <c r="AC13" s="97">
        <f>'8 - Assign O Costs to S Areas'!AT13</f>
        <v>0</v>
      </c>
      <c r="AD13" s="97" t="e">
        <f>'8 - Assign O Costs to S Areas'!AU13</f>
        <v>#DIV/0!</v>
      </c>
      <c r="AE13" s="97" t="e">
        <f>'8 - Assign I Cost to S Areas'!AM13</f>
        <v>#DIV/0!</v>
      </c>
      <c r="AF13" s="106" t="e">
        <f t="shared" si="2"/>
        <v>#DIV/0!</v>
      </c>
      <c r="AG13" s="68" t="e">
        <f t="shared" si="3"/>
        <v>#DIV/0!</v>
      </c>
      <c r="AJ13" s="68" t="e">
        <f t="shared" si="4"/>
        <v>#DIV/0!</v>
      </c>
      <c r="AN13" s="68" t="e">
        <f t="shared" si="5"/>
        <v>#DIV/0!</v>
      </c>
      <c r="AP13" s="97" t="e">
        <f>'9 - Service Area - Customer'!K14*$AN13</f>
        <v>#DIV/0!</v>
      </c>
      <c r="AQ13" s="97" t="e">
        <f>'9 - Service Area - Customer'!L14*$AN13</f>
        <v>#DIV/0!</v>
      </c>
      <c r="AR13" s="97" t="e">
        <f>'9 - Service Area - Customer'!N14*$AN13</f>
        <v>#DIV/0!</v>
      </c>
      <c r="AS13" s="97" t="e">
        <f>'9 - Service Area - Customer'!O14*$AN13</f>
        <v>#DIV/0!</v>
      </c>
      <c r="AT13" s="97">
        <v>0</v>
      </c>
    </row>
    <row r="14" spans="1:46">
      <c r="B14">
        <v>12</v>
      </c>
      <c r="C14" t="s">
        <v>126</v>
      </c>
      <c r="D14" s="97" t="e">
        <f>'4 - P Costs - Service Area'!AF14</f>
        <v>#DIV/0!</v>
      </c>
      <c r="E14" s="97" t="e">
        <f>'4 - P Costs - Service Area'!AH14</f>
        <v>#DIV/0!</v>
      </c>
      <c r="F14" s="97" t="e">
        <f>'4 Inv P Costs - Service Area'!AF14</f>
        <v>#DIV/0!</v>
      </c>
      <c r="G14" s="97" t="e">
        <f>'4 Inv P Costs - Service Area'!AH14</f>
        <v>#DIV/0!</v>
      </c>
      <c r="H14" s="106" t="e">
        <f t="shared" si="0"/>
        <v>#DIV/0!</v>
      </c>
      <c r="I14" s="97" t="e">
        <f>SUM('8 - Assign O Costs to S Areas'!AA14:AB14)</f>
        <v>#DIV/0!</v>
      </c>
      <c r="J14" s="97" t="e">
        <f>SUM('8 - Assign I Cost to S Areas'!W14:X14)</f>
        <v>#DIV/0!</v>
      </c>
      <c r="K14" s="97">
        <f>'8 - Assign O Costs to S Areas'!AC14</f>
        <v>0</v>
      </c>
      <c r="L14" s="97">
        <f>'8 - Assign O Costs to S Areas'!AD14</f>
        <v>0</v>
      </c>
      <c r="M14" s="97">
        <f>'8 - Assign O Costs to S Areas'!AE14</f>
        <v>0</v>
      </c>
      <c r="N14" s="97">
        <f>'8 - Assign O Costs to S Areas'!AF14</f>
        <v>0</v>
      </c>
      <c r="O14" s="97">
        <f>'8 - Assign O Costs to S Areas'!AG14</f>
        <v>0</v>
      </c>
      <c r="P14" s="106" t="e">
        <f t="shared" si="1"/>
        <v>#DIV/0!</v>
      </c>
      <c r="Q14" s="97">
        <f>'8 - Assign O Costs to S Areas'!AH14</f>
        <v>0</v>
      </c>
      <c r="R14" s="97">
        <f>'8 - Assign O Costs to S Areas'!AI14</f>
        <v>0</v>
      </c>
      <c r="S14" s="97">
        <f>'8 - Assign O Costs to S Areas'!AJ14</f>
        <v>0</v>
      </c>
      <c r="T14" s="97">
        <f>'8 - Assign O Costs to S Areas'!AK14</f>
        <v>0</v>
      </c>
      <c r="U14" s="97">
        <f>'8 - Assign O Costs to S Areas'!AL14</f>
        <v>0</v>
      </c>
      <c r="V14" s="97">
        <f>'8 - Assign O Costs to S Areas'!AM14</f>
        <v>0</v>
      </c>
      <c r="W14" s="97">
        <f>'8 - Assign O Costs to S Areas'!AN14</f>
        <v>0</v>
      </c>
      <c r="X14" s="97">
        <f>'8 - Assign O Costs to S Areas'!AO14</f>
        <v>0</v>
      </c>
      <c r="Y14" s="97">
        <f>'8 - Assign O Costs to S Areas'!AP14</f>
        <v>0</v>
      </c>
      <c r="Z14" s="97">
        <f>'8 - Assign O Costs to S Areas'!AQ14</f>
        <v>0</v>
      </c>
      <c r="AA14" s="97">
        <f>'8 - Assign O Costs to S Areas'!AR14</f>
        <v>0</v>
      </c>
      <c r="AB14" s="97"/>
      <c r="AC14" s="97">
        <f>'8 - Assign O Costs to S Areas'!AT14</f>
        <v>0</v>
      </c>
      <c r="AD14" s="97" t="e">
        <f>'8 - Assign O Costs to S Areas'!AU14</f>
        <v>#DIV/0!</v>
      </c>
      <c r="AE14" s="97" t="e">
        <f>'8 - Assign I Cost to S Areas'!AM14</f>
        <v>#DIV/0!</v>
      </c>
      <c r="AF14" s="106" t="e">
        <f t="shared" si="2"/>
        <v>#DIV/0!</v>
      </c>
      <c r="AG14" s="68" t="e">
        <f t="shared" si="3"/>
        <v>#DIV/0!</v>
      </c>
      <c r="AJ14" s="68" t="e">
        <f t="shared" si="4"/>
        <v>#DIV/0!</v>
      </c>
      <c r="AN14" s="68" t="e">
        <f t="shared" si="5"/>
        <v>#DIV/0!</v>
      </c>
      <c r="AP14" s="97" t="e">
        <f>'9 - Service Area - Customer'!K15*$AN14</f>
        <v>#DIV/0!</v>
      </c>
      <c r="AQ14" s="97" t="e">
        <f>'9 - Service Area - Customer'!L15*$AN14</f>
        <v>#DIV/0!</v>
      </c>
      <c r="AR14" s="97" t="e">
        <f>'9 - Service Area - Customer'!N15*$AN14</f>
        <v>#DIV/0!</v>
      </c>
      <c r="AS14" s="97" t="e">
        <f>'9 - Service Area - Customer'!O15*$AN14</f>
        <v>#DIV/0!</v>
      </c>
      <c r="AT14" s="97">
        <v>0</v>
      </c>
    </row>
    <row r="15" spans="1:46">
      <c r="B15">
        <v>13</v>
      </c>
      <c r="C15" t="s">
        <v>133</v>
      </c>
      <c r="D15" s="97" t="e">
        <f>'4 - P Costs - Service Area'!AF15</f>
        <v>#DIV/0!</v>
      </c>
      <c r="E15" s="97" t="e">
        <f>'4 - P Costs - Service Area'!AH15</f>
        <v>#DIV/0!</v>
      </c>
      <c r="F15" s="97" t="e">
        <f>'4 Inv P Costs - Service Area'!AF15</f>
        <v>#DIV/0!</v>
      </c>
      <c r="G15" s="97" t="e">
        <f>'4 Inv P Costs - Service Area'!AH15</f>
        <v>#DIV/0!</v>
      </c>
      <c r="H15" s="106" t="e">
        <f t="shared" si="0"/>
        <v>#DIV/0!</v>
      </c>
      <c r="I15" s="97" t="e">
        <f>SUM('8 - Assign O Costs to S Areas'!AA15:AB15)</f>
        <v>#DIV/0!</v>
      </c>
      <c r="J15" s="97" t="e">
        <f>SUM('8 - Assign I Cost to S Areas'!W15:X15)</f>
        <v>#DIV/0!</v>
      </c>
      <c r="K15" s="97">
        <f>'8 - Assign O Costs to S Areas'!AC15</f>
        <v>0</v>
      </c>
      <c r="L15" s="97">
        <f>'8 - Assign O Costs to S Areas'!AD15</f>
        <v>0</v>
      </c>
      <c r="M15" s="97">
        <f>'8 - Assign O Costs to S Areas'!AE15</f>
        <v>0</v>
      </c>
      <c r="N15" s="97">
        <f>'8 - Assign O Costs to S Areas'!AF15</f>
        <v>0</v>
      </c>
      <c r="O15" s="97">
        <f>'8 - Assign O Costs to S Areas'!AG15</f>
        <v>0</v>
      </c>
      <c r="P15" s="106" t="e">
        <f t="shared" si="1"/>
        <v>#DIV/0!</v>
      </c>
      <c r="Q15" s="97">
        <f>'8 - Assign O Costs to S Areas'!AH15</f>
        <v>0</v>
      </c>
      <c r="R15" s="97">
        <f>'8 - Assign O Costs to S Areas'!AI15</f>
        <v>0</v>
      </c>
      <c r="S15" s="97">
        <f>'8 - Assign O Costs to S Areas'!AJ15</f>
        <v>0</v>
      </c>
      <c r="T15" s="97">
        <f>'8 - Assign O Costs to S Areas'!AK15</f>
        <v>0</v>
      </c>
      <c r="U15" s="97">
        <f>'8 - Assign O Costs to S Areas'!AL15</f>
        <v>0</v>
      </c>
      <c r="V15" s="97">
        <f>'8 - Assign O Costs to S Areas'!AM15</f>
        <v>0</v>
      </c>
      <c r="W15" s="97">
        <f>'8 - Assign O Costs to S Areas'!AN15</f>
        <v>0</v>
      </c>
      <c r="X15" s="97">
        <f>'8 - Assign O Costs to S Areas'!AO15</f>
        <v>0</v>
      </c>
      <c r="Y15" s="97">
        <f>'8 - Assign O Costs to S Areas'!AP15</f>
        <v>0</v>
      </c>
      <c r="Z15" s="97">
        <f>'8 - Assign O Costs to S Areas'!AQ15</f>
        <v>0</v>
      </c>
      <c r="AA15" s="97">
        <f>'8 - Assign O Costs to S Areas'!AR15</f>
        <v>0</v>
      </c>
      <c r="AB15" s="97"/>
      <c r="AC15" s="97">
        <f>'8 - Assign O Costs to S Areas'!AT15</f>
        <v>0</v>
      </c>
      <c r="AD15" s="97" t="e">
        <f>'8 - Assign O Costs to S Areas'!AU15</f>
        <v>#DIV/0!</v>
      </c>
      <c r="AE15" s="97" t="e">
        <f>'8 - Assign I Cost to S Areas'!AM15</f>
        <v>#DIV/0!</v>
      </c>
      <c r="AF15" s="106" t="e">
        <f t="shared" si="2"/>
        <v>#DIV/0!</v>
      </c>
      <c r="AG15" s="68" t="e">
        <f t="shared" si="3"/>
        <v>#DIV/0!</v>
      </c>
      <c r="AJ15" s="68" t="e">
        <f t="shared" si="4"/>
        <v>#DIV/0!</v>
      </c>
      <c r="AN15" s="68" t="e">
        <f t="shared" si="5"/>
        <v>#DIV/0!</v>
      </c>
      <c r="AP15" s="97" t="e">
        <f>'9 - Service Area - Customer'!K16*$AN15</f>
        <v>#DIV/0!</v>
      </c>
      <c r="AQ15" s="97" t="e">
        <f>'9 - Service Area - Customer'!L16*$AN15</f>
        <v>#DIV/0!</v>
      </c>
      <c r="AR15" s="97" t="e">
        <f>'9 - Service Area - Customer'!N16*$AN15</f>
        <v>#DIV/0!</v>
      </c>
      <c r="AS15" s="97" t="e">
        <f>'9 - Service Area - Customer'!O16*$AN15</f>
        <v>#DIV/0!</v>
      </c>
      <c r="AT15" s="97">
        <v>0</v>
      </c>
    </row>
    <row r="16" spans="1:46">
      <c r="B16">
        <v>14</v>
      </c>
      <c r="C16" t="s">
        <v>212</v>
      </c>
      <c r="D16" s="97" t="e">
        <f>'4 - P Costs - Service Area'!AF16</f>
        <v>#DIV/0!</v>
      </c>
      <c r="E16" s="97" t="e">
        <f>'4 - P Costs - Service Area'!AH16</f>
        <v>#DIV/0!</v>
      </c>
      <c r="F16" s="97" t="e">
        <f>'4 Inv P Costs - Service Area'!AF16</f>
        <v>#DIV/0!</v>
      </c>
      <c r="G16" s="97" t="e">
        <f>'4 Inv P Costs - Service Area'!AH16</f>
        <v>#DIV/0!</v>
      </c>
      <c r="H16" s="106" t="e">
        <f t="shared" si="0"/>
        <v>#DIV/0!</v>
      </c>
      <c r="I16" s="97" t="e">
        <f>SUM('8 - Assign O Costs to S Areas'!AA16:AB16)</f>
        <v>#DIV/0!</v>
      </c>
      <c r="J16" s="97" t="e">
        <f>SUM('8 - Assign I Cost to S Areas'!W16:X16)</f>
        <v>#DIV/0!</v>
      </c>
      <c r="K16" s="97">
        <f>'8 - Assign O Costs to S Areas'!AC16</f>
        <v>0</v>
      </c>
      <c r="L16" s="97">
        <f>'8 - Assign O Costs to S Areas'!AD16</f>
        <v>0</v>
      </c>
      <c r="M16" s="97">
        <f>'8 - Assign O Costs to S Areas'!AE16</f>
        <v>0</v>
      </c>
      <c r="N16" s="97">
        <f>'8 - Assign O Costs to S Areas'!AF16</f>
        <v>0</v>
      </c>
      <c r="O16" s="97">
        <f>'8 - Assign O Costs to S Areas'!AG16</f>
        <v>0</v>
      </c>
      <c r="P16" s="106" t="e">
        <f t="shared" si="1"/>
        <v>#DIV/0!</v>
      </c>
      <c r="Q16" s="97">
        <f>'8 - Assign O Costs to S Areas'!AH16</f>
        <v>0</v>
      </c>
      <c r="R16" s="97">
        <f>'8 - Assign O Costs to S Areas'!AI16</f>
        <v>0</v>
      </c>
      <c r="S16" s="97">
        <f>'8 - Assign O Costs to S Areas'!AJ16</f>
        <v>0</v>
      </c>
      <c r="T16" s="97">
        <f>'8 - Assign O Costs to S Areas'!AK16</f>
        <v>0</v>
      </c>
      <c r="U16" s="97">
        <f>'8 - Assign O Costs to S Areas'!AL16</f>
        <v>0</v>
      </c>
      <c r="V16" s="97">
        <f>'8 - Assign O Costs to S Areas'!AM16</f>
        <v>0</v>
      </c>
      <c r="W16" s="97">
        <f>'8 - Assign O Costs to S Areas'!AN16</f>
        <v>0</v>
      </c>
      <c r="X16" s="97">
        <f>'8 - Assign O Costs to S Areas'!AO16</f>
        <v>0</v>
      </c>
      <c r="Y16" s="97">
        <f>'8 - Assign O Costs to S Areas'!AP16</f>
        <v>0</v>
      </c>
      <c r="Z16" s="97">
        <f>'8 - Assign O Costs to S Areas'!AQ16</f>
        <v>0</v>
      </c>
      <c r="AA16" s="97">
        <f>'8 - Assign O Costs to S Areas'!AR16</f>
        <v>0</v>
      </c>
      <c r="AB16" s="97"/>
      <c r="AC16" s="97">
        <f>'8 - Assign O Costs to S Areas'!AT16</f>
        <v>0</v>
      </c>
      <c r="AD16" s="97" t="e">
        <f>'8 - Assign O Costs to S Areas'!AU16</f>
        <v>#DIV/0!</v>
      </c>
      <c r="AE16" s="97" t="e">
        <f>'8 - Assign I Cost to S Areas'!AM16</f>
        <v>#DIV/0!</v>
      </c>
      <c r="AF16" s="106" t="e">
        <f t="shared" si="2"/>
        <v>#DIV/0!</v>
      </c>
      <c r="AG16" s="68" t="e">
        <f t="shared" si="3"/>
        <v>#DIV/0!</v>
      </c>
      <c r="AJ16" s="68" t="e">
        <f t="shared" si="4"/>
        <v>#DIV/0!</v>
      </c>
      <c r="AN16" s="68" t="e">
        <f t="shared" si="5"/>
        <v>#DIV/0!</v>
      </c>
      <c r="AP16" s="97" t="e">
        <f>'9 - Service Area - Customer'!K17*$AN16</f>
        <v>#DIV/0!</v>
      </c>
      <c r="AQ16" s="97" t="e">
        <f>'9 - Service Area - Customer'!L17*$AN16</f>
        <v>#DIV/0!</v>
      </c>
      <c r="AR16" s="97" t="e">
        <f>'9 - Service Area - Customer'!N17*$AN16</f>
        <v>#DIV/0!</v>
      </c>
      <c r="AS16" s="97" t="e">
        <f>'9 - Service Area - Customer'!O17*$AN16</f>
        <v>#DIV/0!</v>
      </c>
      <c r="AT16" s="97">
        <v>0</v>
      </c>
    </row>
    <row r="17" spans="1:46">
      <c r="B17" s="121" t="s">
        <v>50</v>
      </c>
      <c r="C17" t="s">
        <v>213</v>
      </c>
      <c r="D17" s="97" t="e">
        <f>'4 - P Costs - Service Area'!AF17</f>
        <v>#DIV/0!</v>
      </c>
      <c r="E17" s="97" t="e">
        <f>'4 - P Costs - Service Area'!AH17</f>
        <v>#DIV/0!</v>
      </c>
      <c r="F17" s="97" t="e">
        <f>'4 Inv P Costs - Service Area'!AF17</f>
        <v>#DIV/0!</v>
      </c>
      <c r="G17" s="97" t="e">
        <f>'4 Inv P Costs - Service Area'!AH17</f>
        <v>#DIV/0!</v>
      </c>
      <c r="H17" s="106" t="e">
        <f>SUM(D17:G17)</f>
        <v>#DIV/0!</v>
      </c>
      <c r="I17" s="97" t="e">
        <f>SUM('8 - Assign O Costs to S Areas'!AA17:AB17)</f>
        <v>#DIV/0!</v>
      </c>
      <c r="J17" s="97" t="e">
        <f>SUM('8 - Assign I Cost to S Areas'!W17:X17)</f>
        <v>#DIV/0!</v>
      </c>
      <c r="K17" s="97">
        <f>'8 - Assign O Costs to S Areas'!AC17</f>
        <v>0</v>
      </c>
      <c r="L17" s="97">
        <f>'8 - Assign O Costs to S Areas'!AD17</f>
        <v>0</v>
      </c>
      <c r="M17" s="97">
        <f>'8 - Assign O Costs to S Areas'!AE17</f>
        <v>0</v>
      </c>
      <c r="N17" s="97">
        <f>'8 - Assign O Costs to S Areas'!AF17</f>
        <v>0</v>
      </c>
      <c r="O17" s="97">
        <f>'8 - Assign O Costs to S Areas'!AG17</f>
        <v>0</v>
      </c>
      <c r="P17" s="106" t="e">
        <f t="shared" si="1"/>
        <v>#DIV/0!</v>
      </c>
      <c r="Q17" s="97">
        <f>'8 - Assign O Costs to S Areas'!AH17</f>
        <v>0</v>
      </c>
      <c r="R17" s="97">
        <f>'8 - Assign O Costs to S Areas'!AI17</f>
        <v>0</v>
      </c>
      <c r="S17" s="97">
        <f>'8 - Assign O Costs to S Areas'!AJ17</f>
        <v>0</v>
      </c>
      <c r="T17" s="97">
        <f>'8 - Assign O Costs to S Areas'!AK17</f>
        <v>0</v>
      </c>
      <c r="U17" s="97">
        <f>'8 - Assign O Costs to S Areas'!AL17</f>
        <v>0</v>
      </c>
      <c r="V17" s="97">
        <f>'8 - Assign O Costs to S Areas'!AM17</f>
        <v>0</v>
      </c>
      <c r="W17" s="97">
        <f>'8 - Assign O Costs to S Areas'!AN17</f>
        <v>0</v>
      </c>
      <c r="X17" s="97">
        <f>'8 - Assign O Costs to S Areas'!AO17</f>
        <v>0</v>
      </c>
      <c r="Y17" s="97">
        <f>'8 - Assign O Costs to S Areas'!AP17</f>
        <v>0</v>
      </c>
      <c r="Z17" s="97">
        <f>'8 - Assign O Costs to S Areas'!AQ17</f>
        <v>0</v>
      </c>
      <c r="AA17" s="97">
        <f>'8 - Assign O Costs to S Areas'!AR17</f>
        <v>0</v>
      </c>
      <c r="AB17" s="97"/>
      <c r="AC17" s="97">
        <f>'8 - Assign O Costs to S Areas'!AT17</f>
        <v>0</v>
      </c>
      <c r="AD17" s="97" t="e">
        <f>'8 - Assign O Costs to S Areas'!AU17</f>
        <v>#DIV/0!</v>
      </c>
      <c r="AE17" s="97" t="e">
        <f>'8 - Assign I Cost to S Areas'!AM17</f>
        <v>#DIV/0!</v>
      </c>
      <c r="AF17" s="106" t="e">
        <f>SUM(Q17:AE17)</f>
        <v>#DIV/0!</v>
      </c>
      <c r="AG17" s="68" t="e">
        <f>AF17+P17</f>
        <v>#DIV/0!</v>
      </c>
      <c r="AJ17" s="68" t="e">
        <f>SUM(H17,AG17)</f>
        <v>#DIV/0!</v>
      </c>
      <c r="AN17" s="68" t="e">
        <f t="shared" si="5"/>
        <v>#DIV/0!</v>
      </c>
      <c r="AP17" s="97" t="e">
        <f>'9 - Service Area - Customer'!K18*$AN17</f>
        <v>#DIV/0!</v>
      </c>
      <c r="AQ17" s="97" t="e">
        <f>'9 - Service Area - Customer'!L18*$AN17</f>
        <v>#DIV/0!</v>
      </c>
      <c r="AR17" s="97" t="e">
        <f>'9 - Service Area - Customer'!N18*$AN17</f>
        <v>#DIV/0!</v>
      </c>
      <c r="AS17" s="97" t="e">
        <f>'9 - Service Area - Customer'!O18*$AN17</f>
        <v>#DIV/0!</v>
      </c>
      <c r="AT17" s="97">
        <v>0</v>
      </c>
    </row>
    <row r="18" spans="1:46">
      <c r="B18">
        <v>15</v>
      </c>
      <c r="C18" t="s">
        <v>217</v>
      </c>
      <c r="D18" s="97" t="e">
        <f>'4 - P Costs - Service Area'!AF18</f>
        <v>#DIV/0!</v>
      </c>
      <c r="E18" s="97" t="e">
        <f>'4 - P Costs - Service Area'!AH18</f>
        <v>#DIV/0!</v>
      </c>
      <c r="F18" s="97" t="e">
        <f>'4 Inv P Costs - Service Area'!AF18</f>
        <v>#DIV/0!</v>
      </c>
      <c r="G18" s="97" t="e">
        <f>'4 Inv P Costs - Service Area'!AH18</f>
        <v>#DIV/0!</v>
      </c>
      <c r="H18" s="106" t="e">
        <f t="shared" si="0"/>
        <v>#DIV/0!</v>
      </c>
      <c r="I18" s="97" t="e">
        <f>SUM('8 - Assign O Costs to S Areas'!AA18:AB18)</f>
        <v>#DIV/0!</v>
      </c>
      <c r="J18" s="97" t="e">
        <f>SUM('8 - Assign I Cost to S Areas'!W18:X18)</f>
        <v>#DIV/0!</v>
      </c>
      <c r="K18" s="97">
        <f>'8 - Assign O Costs to S Areas'!AC18</f>
        <v>0</v>
      </c>
      <c r="L18" s="97">
        <f>'8 - Assign O Costs to S Areas'!AD18</f>
        <v>0</v>
      </c>
      <c r="M18" s="97">
        <f>'8 - Assign O Costs to S Areas'!AE18</f>
        <v>0</v>
      </c>
      <c r="N18" s="97">
        <f>'8 - Assign O Costs to S Areas'!AF18</f>
        <v>0</v>
      </c>
      <c r="O18" s="97">
        <f>'8 - Assign O Costs to S Areas'!AG18</f>
        <v>0</v>
      </c>
      <c r="P18" s="106" t="e">
        <f t="shared" si="1"/>
        <v>#DIV/0!</v>
      </c>
      <c r="Q18" s="97">
        <f>'8 - Assign O Costs to S Areas'!AH18</f>
        <v>0</v>
      </c>
      <c r="R18" s="97">
        <f>'8 - Assign O Costs to S Areas'!AI18</f>
        <v>0</v>
      </c>
      <c r="S18" s="97">
        <f>'8 - Assign O Costs to S Areas'!AJ18</f>
        <v>0</v>
      </c>
      <c r="T18" s="97">
        <f>'8 - Assign O Costs to S Areas'!AK18</f>
        <v>0</v>
      </c>
      <c r="U18" s="97">
        <f>'8 - Assign O Costs to S Areas'!AL18</f>
        <v>0</v>
      </c>
      <c r="V18" s="97">
        <f>'8 - Assign O Costs to S Areas'!AM18</f>
        <v>0</v>
      </c>
      <c r="W18" s="97">
        <f>'8 - Assign O Costs to S Areas'!AN18</f>
        <v>0</v>
      </c>
      <c r="X18" s="97">
        <f>'8 - Assign O Costs to S Areas'!AO18</f>
        <v>0</v>
      </c>
      <c r="Y18" s="97">
        <f>'8 - Assign O Costs to S Areas'!AP18</f>
        <v>0</v>
      </c>
      <c r="Z18" s="97">
        <f>'8 - Assign O Costs to S Areas'!AQ18</f>
        <v>0</v>
      </c>
      <c r="AA18" s="97">
        <f>'8 - Assign O Costs to S Areas'!AR18</f>
        <v>0</v>
      </c>
      <c r="AB18" s="97"/>
      <c r="AC18" s="97">
        <f>'8 - Assign O Costs to S Areas'!AT18</f>
        <v>0</v>
      </c>
      <c r="AD18" s="97" t="e">
        <f>'8 - Assign O Costs to S Areas'!AU18</f>
        <v>#DIV/0!</v>
      </c>
      <c r="AE18" s="97" t="e">
        <f>'8 - Assign I Cost to S Areas'!AM18</f>
        <v>#DIV/0!</v>
      </c>
      <c r="AF18" s="106" t="e">
        <f t="shared" si="2"/>
        <v>#DIV/0!</v>
      </c>
      <c r="AG18" s="68" t="e">
        <f t="shared" si="3"/>
        <v>#DIV/0!</v>
      </c>
      <c r="AJ18" s="68" t="e">
        <f t="shared" si="4"/>
        <v>#DIV/0!</v>
      </c>
      <c r="AN18" s="68" t="e">
        <f t="shared" si="5"/>
        <v>#DIV/0!</v>
      </c>
      <c r="AP18" s="97" t="e">
        <f>'9 - Service Area - Customer'!K19*$AN18</f>
        <v>#DIV/0!</v>
      </c>
      <c r="AQ18" s="97" t="e">
        <f>'9 - Service Area - Customer'!L19*$AN18</f>
        <v>#DIV/0!</v>
      </c>
      <c r="AR18" s="97" t="e">
        <f>'9 - Service Area - Customer'!N19*$AN18</f>
        <v>#DIV/0!</v>
      </c>
      <c r="AS18" s="97" t="e">
        <f>'9 - Service Area - Customer'!O19*$AN18</f>
        <v>#DIV/0!</v>
      </c>
      <c r="AT18" s="97">
        <v>0</v>
      </c>
    </row>
    <row r="19" spans="1:46">
      <c r="B19" s="121" t="s">
        <v>216</v>
      </c>
      <c r="C19" t="s">
        <v>218</v>
      </c>
      <c r="D19" s="97" t="e">
        <f>'4 - P Costs - Service Area'!AF19</f>
        <v>#DIV/0!</v>
      </c>
      <c r="E19" s="97" t="e">
        <f>'4 - P Costs - Service Area'!AH19</f>
        <v>#DIV/0!</v>
      </c>
      <c r="F19" s="97" t="e">
        <f>'4 Inv P Costs - Service Area'!AF19</f>
        <v>#DIV/0!</v>
      </c>
      <c r="G19" s="97" t="e">
        <f>'4 Inv P Costs - Service Area'!AH19</f>
        <v>#DIV/0!</v>
      </c>
      <c r="H19" s="106" t="e">
        <f>SUM(D19:G19)</f>
        <v>#DIV/0!</v>
      </c>
      <c r="I19" s="97" t="e">
        <f>SUM('8 - Assign O Costs to S Areas'!AA19:AB19)</f>
        <v>#DIV/0!</v>
      </c>
      <c r="J19" s="97" t="e">
        <f>SUM('8 - Assign I Cost to S Areas'!W19:X19)</f>
        <v>#DIV/0!</v>
      </c>
      <c r="K19" s="97">
        <f>'8 - Assign O Costs to S Areas'!AC19</f>
        <v>0</v>
      </c>
      <c r="L19" s="97">
        <f>'8 - Assign O Costs to S Areas'!AD19</f>
        <v>0</v>
      </c>
      <c r="M19" s="97">
        <f>'8 - Assign O Costs to S Areas'!AE19</f>
        <v>0</v>
      </c>
      <c r="N19" s="97">
        <f>'8 - Assign O Costs to S Areas'!AF19</f>
        <v>0</v>
      </c>
      <c r="O19" s="97">
        <f>'8 - Assign O Costs to S Areas'!AG19</f>
        <v>0</v>
      </c>
      <c r="P19" s="106" t="e">
        <f t="shared" si="1"/>
        <v>#DIV/0!</v>
      </c>
      <c r="Q19" s="97">
        <f>'8 - Assign O Costs to S Areas'!AH19</f>
        <v>0</v>
      </c>
      <c r="R19" s="97">
        <f>'8 - Assign O Costs to S Areas'!AI19</f>
        <v>0</v>
      </c>
      <c r="S19" s="97">
        <f>'8 - Assign O Costs to S Areas'!AJ19</f>
        <v>0</v>
      </c>
      <c r="T19" s="97">
        <f>'8 - Assign O Costs to S Areas'!AK19</f>
        <v>0</v>
      </c>
      <c r="U19" s="97">
        <f>'8 - Assign O Costs to S Areas'!AL19</f>
        <v>0</v>
      </c>
      <c r="V19" s="97">
        <f>'8 - Assign O Costs to S Areas'!AM19</f>
        <v>0</v>
      </c>
      <c r="W19" s="97">
        <f>'8 - Assign O Costs to S Areas'!AN19</f>
        <v>0</v>
      </c>
      <c r="X19" s="97">
        <f>'8 - Assign O Costs to S Areas'!AO19</f>
        <v>0</v>
      </c>
      <c r="Y19" s="97">
        <f>'8 - Assign O Costs to S Areas'!AP19</f>
        <v>0</v>
      </c>
      <c r="Z19" s="97">
        <f>'8 - Assign O Costs to S Areas'!AQ19</f>
        <v>0</v>
      </c>
      <c r="AA19" s="97">
        <f>'8 - Assign O Costs to S Areas'!AR19</f>
        <v>0</v>
      </c>
      <c r="AB19" s="97"/>
      <c r="AC19" s="97">
        <f>'8 - Assign O Costs to S Areas'!AT19</f>
        <v>0</v>
      </c>
      <c r="AD19" s="97" t="e">
        <f>'8 - Assign O Costs to S Areas'!AU19</f>
        <v>#DIV/0!</v>
      </c>
      <c r="AE19" s="97" t="e">
        <f>'8 - Assign I Cost to S Areas'!AM19</f>
        <v>#DIV/0!</v>
      </c>
      <c r="AF19" s="106" t="e">
        <f>SUM(Q19:AE19)</f>
        <v>#DIV/0!</v>
      </c>
      <c r="AG19" s="68" t="e">
        <f>AF19+P19</f>
        <v>#DIV/0!</v>
      </c>
      <c r="AJ19" s="68" t="e">
        <f>SUM(H19,AG19)</f>
        <v>#DIV/0!</v>
      </c>
      <c r="AN19" s="68" t="e">
        <f t="shared" si="5"/>
        <v>#DIV/0!</v>
      </c>
      <c r="AP19" s="97" t="e">
        <f>'9 - Service Area - Customer'!K20*$AN19</f>
        <v>#DIV/0!</v>
      </c>
      <c r="AQ19" s="97" t="e">
        <f>'9 - Service Area - Customer'!L20*$AN19</f>
        <v>#DIV/0!</v>
      </c>
      <c r="AR19" s="97" t="e">
        <f>'9 - Service Area - Customer'!N20*$AN19</f>
        <v>#DIV/0!</v>
      </c>
      <c r="AS19" s="97" t="e">
        <f>'9 - Service Area - Customer'!O20*$AN19</f>
        <v>#DIV/0!</v>
      </c>
      <c r="AT19" s="97">
        <v>0</v>
      </c>
    </row>
    <row r="20" spans="1:46">
      <c r="B20">
        <v>16</v>
      </c>
      <c r="C20" t="s">
        <v>7</v>
      </c>
      <c r="D20" s="101" t="e">
        <f>'4 - P Costs - Service Area'!AF20</f>
        <v>#DIV/0!</v>
      </c>
      <c r="E20" s="101" t="e">
        <f>'4 - P Costs - Service Area'!AH20</f>
        <v>#DIV/0!</v>
      </c>
      <c r="F20" s="101" t="e">
        <f>'4 Inv P Costs - Service Area'!AF20</f>
        <v>#DIV/0!</v>
      </c>
      <c r="G20" s="101" t="e">
        <f>'4 Inv P Costs - Service Area'!AH20</f>
        <v>#DIV/0!</v>
      </c>
      <c r="H20" s="68" t="e">
        <f t="shared" si="0"/>
        <v>#DIV/0!</v>
      </c>
      <c r="I20" s="101" t="e">
        <f>SUM('8 - Assign O Costs to S Areas'!AA20:AB20)</f>
        <v>#DIV/0!</v>
      </c>
      <c r="J20" s="101" t="e">
        <f>SUM('8 - Assign I Cost to S Areas'!W20:X20)</f>
        <v>#DIV/0!</v>
      </c>
      <c r="K20" s="101">
        <f>'8 - Assign O Costs to S Areas'!AC20</f>
        <v>0</v>
      </c>
      <c r="L20" s="101">
        <f>'8 - Assign O Costs to S Areas'!AD20</f>
        <v>0</v>
      </c>
      <c r="M20" s="101">
        <f>'8 - Assign O Costs to S Areas'!AE20</f>
        <v>0</v>
      </c>
      <c r="N20" s="101">
        <f>'8 - Assign O Costs to S Areas'!AF20</f>
        <v>0</v>
      </c>
      <c r="O20" s="101">
        <f>'8 - Assign O Costs to S Areas'!AG20</f>
        <v>0</v>
      </c>
      <c r="P20" s="106" t="e">
        <f t="shared" si="1"/>
        <v>#DIV/0!</v>
      </c>
      <c r="Q20" s="101">
        <f>'8 - Assign O Costs to S Areas'!AH20</f>
        <v>0</v>
      </c>
      <c r="R20" s="101">
        <f>'8 - Assign O Costs to S Areas'!AI20</f>
        <v>0</v>
      </c>
      <c r="S20" s="101">
        <f>'8 - Assign O Costs to S Areas'!AJ20</f>
        <v>0</v>
      </c>
      <c r="T20" s="101">
        <f>'8 - Assign O Costs to S Areas'!AK20</f>
        <v>0</v>
      </c>
      <c r="U20" s="101">
        <f>'8 - Assign O Costs to S Areas'!AL20</f>
        <v>0</v>
      </c>
      <c r="V20" s="101">
        <f>'8 - Assign O Costs to S Areas'!AM20</f>
        <v>0</v>
      </c>
      <c r="W20" s="101">
        <f>'8 - Assign O Costs to S Areas'!AN20</f>
        <v>0</v>
      </c>
      <c r="X20" s="101">
        <f>'8 - Assign O Costs to S Areas'!AO20</f>
        <v>0</v>
      </c>
      <c r="Y20" s="101">
        <f>'8 - Assign O Costs to S Areas'!AP20</f>
        <v>0</v>
      </c>
      <c r="Z20" s="101">
        <f>'8 - Assign O Costs to S Areas'!AQ20</f>
        <v>0</v>
      </c>
      <c r="AA20" s="101">
        <f>'8 - Assign O Costs to S Areas'!AR20</f>
        <v>0</v>
      </c>
      <c r="AB20" s="101"/>
      <c r="AC20" s="101">
        <f>'8 - Assign O Costs to S Areas'!AT20</f>
        <v>0</v>
      </c>
      <c r="AD20" s="101" t="e">
        <f>'8 - Assign O Costs to S Areas'!AU20</f>
        <v>#DIV/0!</v>
      </c>
      <c r="AE20" s="101" t="e">
        <f>'8 - Assign I Cost to S Areas'!AM20</f>
        <v>#DIV/0!</v>
      </c>
      <c r="AF20" s="68" t="e">
        <f t="shared" si="2"/>
        <v>#DIV/0!</v>
      </c>
      <c r="AG20" s="68" t="e">
        <f t="shared" si="3"/>
        <v>#DIV/0!</v>
      </c>
      <c r="AH20" s="126"/>
      <c r="AI20" s="126"/>
      <c r="AJ20" s="68" t="e">
        <f t="shared" si="4"/>
        <v>#DIV/0!</v>
      </c>
      <c r="AK20" s="126"/>
      <c r="AL20" s="126"/>
      <c r="AM20" s="126"/>
      <c r="AN20" s="68" t="e">
        <f t="shared" si="5"/>
        <v>#DIV/0!</v>
      </c>
      <c r="AO20" s="126"/>
      <c r="AP20" s="101" t="e">
        <f>'9 - Service Area - Customer'!K21*$AN20</f>
        <v>#DIV/0!</v>
      </c>
      <c r="AQ20" s="101" t="e">
        <f>'9 - Service Area - Customer'!L21*$AN20</f>
        <v>#DIV/0!</v>
      </c>
      <c r="AR20" s="101" t="e">
        <f>'9 - Service Area - Customer'!N21*$AN20</f>
        <v>#DIV/0!</v>
      </c>
      <c r="AS20" s="101" t="e">
        <f>'9 - Service Area - Customer'!O21*$AN20</f>
        <v>#DIV/0!</v>
      </c>
      <c r="AT20" s="101">
        <v>0</v>
      </c>
    </row>
    <row r="21" spans="1:46">
      <c r="B21" s="121">
        <v>17</v>
      </c>
      <c r="C21" t="s">
        <v>228</v>
      </c>
      <c r="D21" s="99">
        <f>'4 - P Costs - Service Area'!AF21</f>
        <v>0</v>
      </c>
      <c r="E21" s="99" t="e">
        <f>'4 - P Costs - Service Area'!AH21</f>
        <v>#DIV/0!</v>
      </c>
      <c r="F21" s="99">
        <f>'4 Inv P Costs - Service Area'!AF21</f>
        <v>0</v>
      </c>
      <c r="G21" s="99" t="e">
        <f>'4 Inv P Costs - Service Area'!AH21</f>
        <v>#DIV/0!</v>
      </c>
      <c r="H21" s="67" t="e">
        <f t="shared" si="0"/>
        <v>#DIV/0!</v>
      </c>
      <c r="I21" s="99" t="e">
        <f>SUM('8 - Assign O Costs to S Areas'!AA21:AB21)</f>
        <v>#DIV/0!</v>
      </c>
      <c r="J21" s="99" t="e">
        <f>SUM('8 - Assign I Cost to S Areas'!W21:X21)</f>
        <v>#DIV/0!</v>
      </c>
      <c r="K21" s="99">
        <f>'8 - Assign O Costs to S Areas'!AC21</f>
        <v>0</v>
      </c>
      <c r="L21" s="99">
        <f>'8 - Assign O Costs to S Areas'!AD21</f>
        <v>0</v>
      </c>
      <c r="M21" s="99">
        <f>'8 - Assign O Costs to S Areas'!AE21</f>
        <v>0</v>
      </c>
      <c r="N21" s="99">
        <f>'8 - Assign O Costs to S Areas'!AF21</f>
        <v>0</v>
      </c>
      <c r="O21" s="99">
        <f>'8 - Assign O Costs to S Areas'!AG21</f>
        <v>0</v>
      </c>
      <c r="P21" s="107" t="e">
        <f t="shared" si="1"/>
        <v>#DIV/0!</v>
      </c>
      <c r="Q21" s="99">
        <f>'8 - Assign O Costs to S Areas'!AH21</f>
        <v>0</v>
      </c>
      <c r="R21" s="99">
        <f>'8 - Assign O Costs to S Areas'!AI21</f>
        <v>0</v>
      </c>
      <c r="S21" s="99">
        <f>'8 - Assign O Costs to S Areas'!AJ21</f>
        <v>0</v>
      </c>
      <c r="T21" s="99">
        <f>'8 - Assign O Costs to S Areas'!AK21</f>
        <v>0</v>
      </c>
      <c r="U21" s="99">
        <f>'8 - Assign O Costs to S Areas'!AL21</f>
        <v>0</v>
      </c>
      <c r="V21" s="99">
        <f>'8 - Assign O Costs to S Areas'!AM21</f>
        <v>0</v>
      </c>
      <c r="W21" s="99">
        <f>'8 - Assign O Costs to S Areas'!AN21</f>
        <v>0</v>
      </c>
      <c r="X21" s="99">
        <f>'8 - Assign O Costs to S Areas'!AO21</f>
        <v>0</v>
      </c>
      <c r="Y21" s="99">
        <f>'8 - Assign O Costs to S Areas'!AP21</f>
        <v>0</v>
      </c>
      <c r="Z21" s="99">
        <f>'8 - Assign O Costs to S Areas'!AQ21</f>
        <v>0</v>
      </c>
      <c r="AA21" s="99">
        <f>'8 - Assign O Costs to S Areas'!AR21</f>
        <v>0</v>
      </c>
      <c r="AB21" s="99"/>
      <c r="AC21" s="99">
        <f>'8 - Assign O Costs to S Areas'!AT21</f>
        <v>0</v>
      </c>
      <c r="AD21" s="99" t="e">
        <f>'8 - Assign O Costs to S Areas'!AU21</f>
        <v>#DIV/0!</v>
      </c>
      <c r="AE21" s="99" t="e">
        <f>'8 - Assign I Cost to S Areas'!AM21</f>
        <v>#DIV/0!</v>
      </c>
      <c r="AF21" s="67" t="e">
        <f t="shared" ref="AF21" si="6">SUM(Q21:AE21)</f>
        <v>#DIV/0!</v>
      </c>
      <c r="AG21" s="67" t="e">
        <f t="shared" ref="AG21" si="7">AF21+P21</f>
        <v>#DIV/0!</v>
      </c>
      <c r="AH21" s="126"/>
      <c r="AI21" s="126"/>
      <c r="AJ21" s="67" t="e">
        <f t="shared" ref="AJ21" si="8">SUM(H21,AG21)</f>
        <v>#DIV/0!</v>
      </c>
      <c r="AK21" s="126"/>
      <c r="AL21" s="41"/>
      <c r="AM21" s="126"/>
      <c r="AN21" s="67" t="e">
        <f>AL21+AJ21</f>
        <v>#DIV/0!</v>
      </c>
      <c r="AO21" s="126"/>
      <c r="AP21" s="99">
        <v>0</v>
      </c>
      <c r="AQ21" s="99">
        <v>0</v>
      </c>
      <c r="AR21" s="99" t="e">
        <f>AN21</f>
        <v>#DIV/0!</v>
      </c>
      <c r="AS21" s="99">
        <v>0</v>
      </c>
      <c r="AT21" s="99">
        <v>0</v>
      </c>
    </row>
    <row r="22" spans="1:46">
      <c r="C22" s="1" t="s">
        <v>139</v>
      </c>
      <c r="D22" s="65" t="e">
        <f t="shared" ref="D22:AF22" si="9">SUM(D3:D21)</f>
        <v>#DIV/0!</v>
      </c>
      <c r="E22" s="65" t="e">
        <f t="shared" si="9"/>
        <v>#DIV/0!</v>
      </c>
      <c r="F22" s="65" t="e">
        <f t="shared" si="9"/>
        <v>#DIV/0!</v>
      </c>
      <c r="G22" s="65" t="e">
        <f t="shared" si="9"/>
        <v>#DIV/0!</v>
      </c>
      <c r="H22" s="66" t="e">
        <f t="shared" si="9"/>
        <v>#DIV/0!</v>
      </c>
      <c r="I22" s="65" t="e">
        <f t="shared" si="9"/>
        <v>#DIV/0!</v>
      </c>
      <c r="J22" s="65" t="e">
        <f t="shared" si="9"/>
        <v>#DIV/0!</v>
      </c>
      <c r="K22" s="65">
        <f t="shared" si="9"/>
        <v>0</v>
      </c>
      <c r="L22" s="65">
        <f t="shared" si="9"/>
        <v>0</v>
      </c>
      <c r="M22" s="65">
        <f t="shared" si="9"/>
        <v>0</v>
      </c>
      <c r="N22" s="65">
        <f t="shared" ref="N22" si="10">SUM(N3:N21)</f>
        <v>0</v>
      </c>
      <c r="O22" s="65">
        <f t="shared" ref="O22" si="11">SUM(O3:O21)</f>
        <v>0</v>
      </c>
      <c r="P22" s="66" t="e">
        <f t="shared" si="9"/>
        <v>#DIV/0!</v>
      </c>
      <c r="Q22" s="65">
        <f t="shared" si="9"/>
        <v>0</v>
      </c>
      <c r="R22" s="65">
        <f t="shared" si="9"/>
        <v>0</v>
      </c>
      <c r="S22" s="65">
        <f t="shared" si="9"/>
        <v>0</v>
      </c>
      <c r="T22" s="65">
        <f t="shared" si="9"/>
        <v>0</v>
      </c>
      <c r="U22" s="65">
        <f t="shared" si="9"/>
        <v>0</v>
      </c>
      <c r="V22" s="65">
        <f t="shared" si="9"/>
        <v>0</v>
      </c>
      <c r="W22" s="65">
        <f t="shared" si="9"/>
        <v>0</v>
      </c>
      <c r="X22" s="65">
        <f t="shared" si="9"/>
        <v>0</v>
      </c>
      <c r="Y22" s="65">
        <f t="shared" si="9"/>
        <v>0</v>
      </c>
      <c r="Z22" s="65">
        <f t="shared" si="9"/>
        <v>0</v>
      </c>
      <c r="AA22" s="65">
        <f t="shared" si="9"/>
        <v>0</v>
      </c>
      <c r="AB22" s="65">
        <f t="shared" si="9"/>
        <v>0</v>
      </c>
      <c r="AC22" s="65">
        <f t="shared" si="9"/>
        <v>0</v>
      </c>
      <c r="AD22" s="65" t="e">
        <f t="shared" si="9"/>
        <v>#DIV/0!</v>
      </c>
      <c r="AE22" s="65" t="e">
        <f t="shared" si="9"/>
        <v>#DIV/0!</v>
      </c>
      <c r="AF22" s="66" t="e">
        <f t="shared" si="9"/>
        <v>#DIV/0!</v>
      </c>
      <c r="AG22" s="68" t="e">
        <f t="shared" si="3"/>
        <v>#DIV/0!</v>
      </c>
      <c r="AJ22" s="68" t="e">
        <f t="shared" si="4"/>
        <v>#DIV/0!</v>
      </c>
      <c r="AL22" s="68">
        <f>SUM(AL3:AL21)</f>
        <v>0</v>
      </c>
      <c r="AN22" s="68" t="e">
        <f>SUM(AN3:AN21)</f>
        <v>#DIV/0!</v>
      </c>
      <c r="AP22" s="65" t="e">
        <f>SUM(AP3:AP21)</f>
        <v>#DIV/0!</v>
      </c>
      <c r="AQ22" s="65" t="e">
        <f>SUM(AQ3:AQ21)</f>
        <v>#DIV/0!</v>
      </c>
      <c r="AR22" s="65" t="e">
        <f>SUM(AR3:AR21)</f>
        <v>#DIV/0!</v>
      </c>
      <c r="AS22" s="65" t="e">
        <f>SUM(AS3:AS21)</f>
        <v>#DIV/0!</v>
      </c>
      <c r="AT22" s="65">
        <f>SUM(AT3:AT21)</f>
        <v>0</v>
      </c>
    </row>
    <row r="23" spans="1:46">
      <c r="C23" s="57" t="s">
        <v>52</v>
      </c>
      <c r="D23" s="57" t="e">
        <f>IF(D22='4 - P Costs - Service Area'!AF22,"ok",D22-'4 - P Costs - Service Area'!AF22)</f>
        <v>#DIV/0!</v>
      </c>
      <c r="E23" s="57" t="e">
        <f>IF(E22='4 - P Costs - Service Area'!AH22,"ok",E22-'4 - P Costs - Service Area'!AH22)</f>
        <v>#DIV/0!</v>
      </c>
      <c r="F23" s="57" t="e">
        <f>IF(F22='4 Inv P Costs - Service Area'!AF22,"ok",F22='4 Inv P Costs - Service Area'!AF22)</f>
        <v>#DIV/0!</v>
      </c>
      <c r="G23" s="57" t="e">
        <f>IF(G22='4 Inv P Costs - Service Area'!AH22,"ok",G22='4 Inv P Costs - Service Area'!AH22)</f>
        <v>#DIV/0!</v>
      </c>
      <c r="H23" s="103"/>
      <c r="I23" s="63"/>
      <c r="J23" s="63"/>
      <c r="K23" s="63"/>
      <c r="L23" s="63"/>
      <c r="M23" s="63"/>
      <c r="N23" s="63"/>
      <c r="O23" s="63"/>
      <c r="P23" s="103"/>
      <c r="Q23" s="63"/>
      <c r="R23" s="63"/>
      <c r="S23" s="63"/>
      <c r="T23" s="63"/>
      <c r="U23" s="63"/>
      <c r="V23" s="63"/>
      <c r="W23" s="63"/>
      <c r="X23" s="63"/>
      <c r="Y23" s="63"/>
      <c r="Z23" s="63"/>
      <c r="AA23" s="63"/>
      <c r="AB23" s="63"/>
      <c r="AC23" s="63"/>
      <c r="AD23" s="63"/>
      <c r="AE23" s="63"/>
      <c r="AF23" s="103"/>
      <c r="AG23" s="68"/>
      <c r="AJ23" s="68">
        <f t="shared" si="4"/>
        <v>0</v>
      </c>
    </row>
    <row r="24" spans="1:46">
      <c r="A24" t="s">
        <v>96</v>
      </c>
      <c r="C24" t="s">
        <v>79</v>
      </c>
      <c r="D24" s="97" t="e">
        <f>'4 - P Costs - Service Area'!AF24</f>
        <v>#DIV/0!</v>
      </c>
      <c r="E24" s="97">
        <f>'4 - P Costs - Service Area'!AH24</f>
        <v>0</v>
      </c>
      <c r="F24" s="97">
        <f>'4 Inv P Costs - Service Area'!AF24</f>
        <v>0</v>
      </c>
      <c r="G24" s="97">
        <f>'4 Inv P Costs - Service Area'!AG24</f>
        <v>0</v>
      </c>
      <c r="H24" s="106" t="e">
        <f t="shared" ref="H24:H30" si="12">SUM(D24:G24)</f>
        <v>#DIV/0!</v>
      </c>
      <c r="I24" s="97" t="e">
        <f>SUM('8 - Assign O Costs to S Areas'!AA24:AB24)</f>
        <v>#DIV/0!</v>
      </c>
      <c r="J24" s="97">
        <f>SUM('8 - Assign I Cost to S Areas'!W24:X24)</f>
        <v>0</v>
      </c>
      <c r="K24" s="97">
        <f>'8 - Assign O Costs to S Areas'!AC24</f>
        <v>0</v>
      </c>
      <c r="L24" s="97">
        <f>'8 - Assign O Costs to S Areas'!AD24</f>
        <v>0</v>
      </c>
      <c r="M24" s="97">
        <f>'8 - Assign O Costs to S Areas'!AE24</f>
        <v>0</v>
      </c>
      <c r="N24" s="101">
        <f>'8 - Assign O Costs to S Areas'!AF24</f>
        <v>0</v>
      </c>
      <c r="O24" s="101">
        <f>'8 - Assign O Costs to S Areas'!AG24</f>
        <v>0</v>
      </c>
      <c r="P24" s="106" t="e">
        <f>SUM(I24:O24)</f>
        <v>#DIV/0!</v>
      </c>
      <c r="Q24" s="97">
        <f>'8 - Assign O Costs to S Areas'!AH24</f>
        <v>0</v>
      </c>
      <c r="R24" s="97">
        <f>'8 - Assign O Costs to S Areas'!AI24</f>
        <v>0</v>
      </c>
      <c r="S24" s="97">
        <f>'8 - Assign O Costs to S Areas'!AJ24</f>
        <v>0</v>
      </c>
      <c r="T24" s="97">
        <f>'8 - Assign O Costs to S Areas'!AK24</f>
        <v>0</v>
      </c>
      <c r="U24" s="97">
        <f>'8 - Assign O Costs to S Areas'!AL24</f>
        <v>0</v>
      </c>
      <c r="V24" s="97">
        <f>'8 - Assign O Costs to S Areas'!AM24</f>
        <v>0</v>
      </c>
      <c r="W24" s="97">
        <f>'8 - Assign O Costs to S Areas'!AN24</f>
        <v>0</v>
      </c>
      <c r="X24" s="97">
        <f>'8 - Assign O Costs to S Areas'!AO24</f>
        <v>0</v>
      </c>
      <c r="Y24" s="97">
        <f>'8 - Assign O Costs to S Areas'!AP24</f>
        <v>0</v>
      </c>
      <c r="Z24" s="97">
        <f>'8 - Assign O Costs to S Areas'!AQ24</f>
        <v>0</v>
      </c>
      <c r="AA24" s="97">
        <f>'8 - Assign O Costs to S Areas'!AR24</f>
        <v>0</v>
      </c>
      <c r="AB24" s="97"/>
      <c r="AC24" s="97">
        <f>'8 - Assign O Costs to S Areas'!AT24</f>
        <v>0</v>
      </c>
      <c r="AD24" s="97" t="e">
        <f>'8 - Assign O Costs to S Areas'!AU24</f>
        <v>#DIV/0!</v>
      </c>
      <c r="AE24" s="97">
        <v>0</v>
      </c>
      <c r="AF24" s="106" t="e">
        <f t="shared" ref="AF24:AF32" si="13">SUM(Q24:AE24)</f>
        <v>#DIV/0!</v>
      </c>
      <c r="AG24" s="68" t="e">
        <f t="shared" si="3"/>
        <v>#DIV/0!</v>
      </c>
      <c r="AJ24" s="68" t="e">
        <f t="shared" si="4"/>
        <v>#DIV/0!</v>
      </c>
      <c r="AN24" s="68" t="e">
        <f t="shared" ref="AN24:AN30" si="14">AL24+AJ24</f>
        <v>#DIV/0!</v>
      </c>
      <c r="AP24" s="97" t="e">
        <f>AN24</f>
        <v>#DIV/0!</v>
      </c>
      <c r="AQ24" s="97">
        <v>0</v>
      </c>
      <c r="AR24" s="97">
        <v>0</v>
      </c>
      <c r="AS24" s="97">
        <v>0</v>
      </c>
      <c r="AT24" s="97">
        <v>0</v>
      </c>
    </row>
    <row r="25" spans="1:46">
      <c r="C25" t="s">
        <v>226</v>
      </c>
      <c r="D25" s="97">
        <f>'4 - P Costs - Service Area'!AF25</f>
        <v>0</v>
      </c>
      <c r="E25" s="97">
        <f>'4 - P Costs - Service Area'!AH25</f>
        <v>0</v>
      </c>
      <c r="F25" s="97">
        <f>'4 Inv P Costs - Service Area'!AF25</f>
        <v>0</v>
      </c>
      <c r="G25" s="97">
        <f>'4 Inv P Costs - Service Area'!AG25</f>
        <v>0</v>
      </c>
      <c r="H25" s="106">
        <f t="shared" si="12"/>
        <v>0</v>
      </c>
      <c r="I25" s="97" t="e">
        <f>SUM('8 - Assign O Costs to S Areas'!AA25:AB25)</f>
        <v>#DIV/0!</v>
      </c>
      <c r="J25" s="97">
        <f>SUM('8 - Assign I Cost to S Areas'!W25:X25)</f>
        <v>0</v>
      </c>
      <c r="K25" s="97">
        <f>'8 - Assign O Costs to S Areas'!AC25</f>
        <v>0</v>
      </c>
      <c r="L25" s="97">
        <f>'8 - Assign O Costs to S Areas'!AD25</f>
        <v>0</v>
      </c>
      <c r="M25" s="97">
        <f>'8 - Assign O Costs to S Areas'!AE25</f>
        <v>0</v>
      </c>
      <c r="N25" s="101">
        <f>'8 - Assign O Costs to S Areas'!AF25</f>
        <v>0</v>
      </c>
      <c r="O25" s="101">
        <f>'8 - Assign O Costs to S Areas'!AG25</f>
        <v>0</v>
      </c>
      <c r="P25" s="106" t="e">
        <f t="shared" ref="P25:P30" si="15">SUM(I25:O25)</f>
        <v>#DIV/0!</v>
      </c>
      <c r="Q25" s="97">
        <f>'8 - Assign O Costs to S Areas'!AH25</f>
        <v>0</v>
      </c>
      <c r="R25" s="97">
        <f>'8 - Assign O Costs to S Areas'!AI25</f>
        <v>0</v>
      </c>
      <c r="S25" s="97">
        <f>'8 - Assign O Costs to S Areas'!AJ25</f>
        <v>0</v>
      </c>
      <c r="T25" s="97">
        <f>'8 - Assign O Costs to S Areas'!AK25</f>
        <v>0</v>
      </c>
      <c r="U25" s="97">
        <f>'8 - Assign O Costs to S Areas'!AL25</f>
        <v>0</v>
      </c>
      <c r="V25" s="97">
        <f>'8 - Assign O Costs to S Areas'!AM25</f>
        <v>0</v>
      </c>
      <c r="W25" s="97">
        <f>'8 - Assign O Costs to S Areas'!AN25</f>
        <v>0</v>
      </c>
      <c r="X25" s="97">
        <f>'8 - Assign O Costs to S Areas'!AO25</f>
        <v>0</v>
      </c>
      <c r="Y25" s="97">
        <f>'8 - Assign O Costs to S Areas'!AP25</f>
        <v>0</v>
      </c>
      <c r="Z25" s="97">
        <f>'8 - Assign O Costs to S Areas'!AQ25</f>
        <v>0</v>
      </c>
      <c r="AA25" s="97">
        <f>'8 - Assign O Costs to S Areas'!AR25</f>
        <v>0</v>
      </c>
      <c r="AB25" s="97"/>
      <c r="AC25" s="97">
        <f>'8 - Assign O Costs to S Areas'!AT25</f>
        <v>0</v>
      </c>
      <c r="AD25" s="97" t="e">
        <f>'8 - Assign O Costs to S Areas'!AU25</f>
        <v>#DIV/0!</v>
      </c>
      <c r="AE25" s="97">
        <v>0</v>
      </c>
      <c r="AF25" s="106" t="e">
        <f t="shared" ref="AF25:AF26" si="16">SUM(Q25:AE25)</f>
        <v>#DIV/0!</v>
      </c>
      <c r="AG25" s="68" t="e">
        <f t="shared" ref="AG25:AG26" si="17">AF25+P25</f>
        <v>#DIV/0!</v>
      </c>
      <c r="AJ25" s="68" t="e">
        <f t="shared" si="4"/>
        <v>#DIV/0!</v>
      </c>
      <c r="AN25" s="68" t="e">
        <f t="shared" si="14"/>
        <v>#DIV/0!</v>
      </c>
      <c r="AP25" s="97" t="e">
        <f>AN25</f>
        <v>#DIV/0!</v>
      </c>
      <c r="AQ25" s="97">
        <v>0</v>
      </c>
      <c r="AR25" s="97">
        <v>0</v>
      </c>
      <c r="AS25" s="97">
        <v>0</v>
      </c>
      <c r="AT25" s="97">
        <v>0</v>
      </c>
    </row>
    <row r="26" spans="1:46">
      <c r="C26" t="s">
        <v>227</v>
      </c>
      <c r="D26" s="97">
        <f>'4 - P Costs - Service Area'!AF26</f>
        <v>0</v>
      </c>
      <c r="E26" s="97">
        <f>'4 - P Costs - Service Area'!AH26</f>
        <v>0</v>
      </c>
      <c r="F26" s="97">
        <f>'4 Inv P Costs - Service Area'!AF26</f>
        <v>0</v>
      </c>
      <c r="G26" s="97">
        <f>'4 Inv P Costs - Service Area'!AG26</f>
        <v>0</v>
      </c>
      <c r="H26" s="106">
        <f t="shared" si="12"/>
        <v>0</v>
      </c>
      <c r="I26" s="97" t="e">
        <f>SUM('8 - Assign O Costs to S Areas'!AA26:AB26)</f>
        <v>#DIV/0!</v>
      </c>
      <c r="J26" s="97">
        <f>SUM('8 - Assign I Cost to S Areas'!W26:X26)</f>
        <v>0</v>
      </c>
      <c r="K26" s="97">
        <f>'8 - Assign O Costs to S Areas'!AC26</f>
        <v>0</v>
      </c>
      <c r="L26" s="97">
        <f>'8 - Assign O Costs to S Areas'!AD26</f>
        <v>0</v>
      </c>
      <c r="M26" s="97">
        <f>'8 - Assign O Costs to S Areas'!AE26</f>
        <v>0</v>
      </c>
      <c r="N26" s="101">
        <f>'8 - Assign O Costs to S Areas'!AF26</f>
        <v>0</v>
      </c>
      <c r="O26" s="101">
        <f>'8 - Assign O Costs to S Areas'!AG26</f>
        <v>0</v>
      </c>
      <c r="P26" s="106" t="e">
        <f t="shared" si="15"/>
        <v>#DIV/0!</v>
      </c>
      <c r="Q26" s="97">
        <f>'8 - Assign O Costs to S Areas'!AH26</f>
        <v>0</v>
      </c>
      <c r="R26" s="97">
        <f>'8 - Assign O Costs to S Areas'!AI26</f>
        <v>0</v>
      </c>
      <c r="S26" s="97">
        <f>'8 - Assign O Costs to S Areas'!AJ26</f>
        <v>0</v>
      </c>
      <c r="T26" s="97">
        <f>'8 - Assign O Costs to S Areas'!AK26</f>
        <v>0</v>
      </c>
      <c r="U26" s="97">
        <f>'8 - Assign O Costs to S Areas'!AL26</f>
        <v>0</v>
      </c>
      <c r="V26" s="97">
        <f>'8 - Assign O Costs to S Areas'!AM26</f>
        <v>0</v>
      </c>
      <c r="W26" s="97">
        <f>'8 - Assign O Costs to S Areas'!AN26</f>
        <v>0</v>
      </c>
      <c r="X26" s="97">
        <f>'8 - Assign O Costs to S Areas'!AO26</f>
        <v>0</v>
      </c>
      <c r="Y26" s="97">
        <f>'8 - Assign O Costs to S Areas'!AP26</f>
        <v>0</v>
      </c>
      <c r="Z26" s="97">
        <f>'8 - Assign O Costs to S Areas'!AQ26</f>
        <v>0</v>
      </c>
      <c r="AA26" s="97">
        <f>'8 - Assign O Costs to S Areas'!AR26</f>
        <v>0</v>
      </c>
      <c r="AB26" s="97"/>
      <c r="AC26" s="97">
        <f>'8 - Assign O Costs to S Areas'!AT26</f>
        <v>0</v>
      </c>
      <c r="AD26" s="97" t="e">
        <f>'8 - Assign O Costs to S Areas'!AU26</f>
        <v>#DIV/0!</v>
      </c>
      <c r="AE26" s="97">
        <v>0</v>
      </c>
      <c r="AF26" s="106" t="e">
        <f t="shared" si="16"/>
        <v>#DIV/0!</v>
      </c>
      <c r="AG26" s="68" t="e">
        <f t="shared" si="17"/>
        <v>#DIV/0!</v>
      </c>
      <c r="AJ26" s="68" t="e">
        <f t="shared" si="4"/>
        <v>#DIV/0!</v>
      </c>
      <c r="AN26" s="68" t="e">
        <f t="shared" si="14"/>
        <v>#DIV/0!</v>
      </c>
      <c r="AP26" s="97">
        <v>0</v>
      </c>
      <c r="AQ26" s="97">
        <v>0</v>
      </c>
      <c r="AR26" s="97" t="e">
        <f>AN26</f>
        <v>#DIV/0!</v>
      </c>
      <c r="AS26" s="97">
        <v>0</v>
      </c>
      <c r="AT26" s="97">
        <v>0</v>
      </c>
    </row>
    <row r="27" spans="1:46">
      <c r="C27" t="s">
        <v>80</v>
      </c>
      <c r="D27" s="97" t="e">
        <f>'4 - P Costs - Service Area'!AF27</f>
        <v>#DIV/0!</v>
      </c>
      <c r="E27" s="97">
        <f>'4 - P Costs - Service Area'!AH27</f>
        <v>0</v>
      </c>
      <c r="F27" s="97">
        <f>'4 Inv P Costs - Service Area'!AF25</f>
        <v>0</v>
      </c>
      <c r="G27" s="97">
        <f>'4 Inv P Costs - Service Area'!AG25</f>
        <v>0</v>
      </c>
      <c r="H27" s="106" t="e">
        <f t="shared" si="12"/>
        <v>#DIV/0!</v>
      </c>
      <c r="I27" s="97" t="e">
        <f>SUM('8 - Assign O Costs to S Areas'!AA27:AB27)</f>
        <v>#DIV/0!</v>
      </c>
      <c r="J27" s="97">
        <f>SUM('8 - Assign I Cost to S Areas'!W25:X25)</f>
        <v>0</v>
      </c>
      <c r="K27" s="97">
        <f>'8 - Assign O Costs to S Areas'!AC27</f>
        <v>0</v>
      </c>
      <c r="L27" s="97">
        <f>'8 - Assign O Costs to S Areas'!AD27</f>
        <v>0</v>
      </c>
      <c r="M27" s="97">
        <f>'8 - Assign O Costs to S Areas'!AE27</f>
        <v>0</v>
      </c>
      <c r="N27" s="101">
        <f>'8 - Assign O Costs to S Areas'!AF27</f>
        <v>0</v>
      </c>
      <c r="O27" s="101">
        <f>'8 - Assign O Costs to S Areas'!AG27</f>
        <v>0</v>
      </c>
      <c r="P27" s="106" t="e">
        <f t="shared" si="15"/>
        <v>#DIV/0!</v>
      </c>
      <c r="Q27" s="97">
        <f>'8 - Assign O Costs to S Areas'!AH27</f>
        <v>0</v>
      </c>
      <c r="R27" s="97">
        <f>'8 - Assign O Costs to S Areas'!AI27</f>
        <v>0</v>
      </c>
      <c r="S27" s="97">
        <f>'8 - Assign O Costs to S Areas'!AJ27</f>
        <v>0</v>
      </c>
      <c r="T27" s="97">
        <f>'8 - Assign O Costs to S Areas'!AK27</f>
        <v>0</v>
      </c>
      <c r="U27" s="97">
        <f>'8 - Assign O Costs to S Areas'!AL27</f>
        <v>0</v>
      </c>
      <c r="V27" s="97">
        <f>'8 - Assign O Costs to S Areas'!AM27</f>
        <v>0</v>
      </c>
      <c r="W27" s="97">
        <f>'8 - Assign O Costs to S Areas'!AN27</f>
        <v>0</v>
      </c>
      <c r="X27" s="97">
        <f>'8 - Assign O Costs to S Areas'!AO27</f>
        <v>0</v>
      </c>
      <c r="Y27" s="97">
        <f>'8 - Assign O Costs to S Areas'!AP27</f>
        <v>0</v>
      </c>
      <c r="Z27" s="97">
        <f>'8 - Assign O Costs to S Areas'!AQ27</f>
        <v>0</v>
      </c>
      <c r="AA27" s="97">
        <f>'8 - Assign O Costs to S Areas'!AR27</f>
        <v>0</v>
      </c>
      <c r="AB27" s="97"/>
      <c r="AC27" s="97">
        <f>'8 - Assign O Costs to S Areas'!AT27</f>
        <v>0</v>
      </c>
      <c r="AD27" s="97" t="e">
        <f>'8 - Assign O Costs to S Areas'!AU27</f>
        <v>#DIV/0!</v>
      </c>
      <c r="AE27" s="97">
        <v>0</v>
      </c>
      <c r="AF27" s="106" t="e">
        <f t="shared" si="13"/>
        <v>#DIV/0!</v>
      </c>
      <c r="AG27" s="68" t="e">
        <f t="shared" si="3"/>
        <v>#DIV/0!</v>
      </c>
      <c r="AJ27" s="68" t="e">
        <f t="shared" si="4"/>
        <v>#DIV/0!</v>
      </c>
      <c r="AN27" s="68" t="e">
        <f t="shared" si="14"/>
        <v>#DIV/0!</v>
      </c>
      <c r="AP27" s="97" t="e">
        <f>AN27</f>
        <v>#DIV/0!</v>
      </c>
      <c r="AQ27" s="97">
        <v>0</v>
      </c>
      <c r="AR27" s="97">
        <v>0</v>
      </c>
      <c r="AS27" s="97">
        <v>0</v>
      </c>
      <c r="AT27" s="97"/>
    </row>
    <row r="28" spans="1:46">
      <c r="C28" t="s">
        <v>81</v>
      </c>
      <c r="D28" s="97" t="e">
        <f>'4 - P Costs - Service Area'!AF28</f>
        <v>#DIV/0!</v>
      </c>
      <c r="E28" s="97">
        <f>'4 - P Costs - Service Area'!AH28</f>
        <v>0</v>
      </c>
      <c r="F28" s="97">
        <f>'4 Inv P Costs - Service Area'!AF26</f>
        <v>0</v>
      </c>
      <c r="G28" s="97">
        <f>'4 Inv P Costs - Service Area'!AG26</f>
        <v>0</v>
      </c>
      <c r="H28" s="106" t="e">
        <f t="shared" si="12"/>
        <v>#DIV/0!</v>
      </c>
      <c r="I28" s="97" t="e">
        <f>SUM('8 - Assign O Costs to S Areas'!AA28:AB28)</f>
        <v>#DIV/0!</v>
      </c>
      <c r="J28" s="97">
        <f>SUM('8 - Assign I Cost to S Areas'!W26:X26)</f>
        <v>0</v>
      </c>
      <c r="K28" s="97">
        <f>'8 - Assign O Costs to S Areas'!AC28</f>
        <v>0</v>
      </c>
      <c r="L28" s="97">
        <f>'8 - Assign O Costs to S Areas'!AD28</f>
        <v>0</v>
      </c>
      <c r="M28" s="97">
        <f>'8 - Assign O Costs to S Areas'!AE28</f>
        <v>0</v>
      </c>
      <c r="N28" s="101">
        <f>'8 - Assign O Costs to S Areas'!AF28</f>
        <v>0</v>
      </c>
      <c r="O28" s="101">
        <f>'8 - Assign O Costs to S Areas'!AG28</f>
        <v>0</v>
      </c>
      <c r="P28" s="106" t="e">
        <f t="shared" si="15"/>
        <v>#DIV/0!</v>
      </c>
      <c r="Q28" s="97">
        <f>'8 - Assign O Costs to S Areas'!AH28</f>
        <v>0</v>
      </c>
      <c r="R28" s="97">
        <f>'8 - Assign O Costs to S Areas'!AI28</f>
        <v>0</v>
      </c>
      <c r="S28" s="97">
        <f>'8 - Assign O Costs to S Areas'!AJ28</f>
        <v>0</v>
      </c>
      <c r="T28" s="97">
        <f>'8 - Assign O Costs to S Areas'!AK28</f>
        <v>0</v>
      </c>
      <c r="U28" s="97">
        <f>'8 - Assign O Costs to S Areas'!AL28</f>
        <v>0</v>
      </c>
      <c r="V28" s="97">
        <f>'8 - Assign O Costs to S Areas'!AM28</f>
        <v>0</v>
      </c>
      <c r="W28" s="97">
        <f>'8 - Assign O Costs to S Areas'!AN28</f>
        <v>0</v>
      </c>
      <c r="X28" s="97">
        <f>'8 - Assign O Costs to S Areas'!AO28</f>
        <v>0</v>
      </c>
      <c r="Y28" s="97">
        <f>'8 - Assign O Costs to S Areas'!AP28</f>
        <v>0</v>
      </c>
      <c r="Z28" s="97">
        <f>'8 - Assign O Costs to S Areas'!AQ28</f>
        <v>0</v>
      </c>
      <c r="AA28" s="97">
        <f>'8 - Assign O Costs to S Areas'!AR28</f>
        <v>0</v>
      </c>
      <c r="AB28" s="97"/>
      <c r="AC28" s="97">
        <f>'8 - Assign O Costs to S Areas'!AT28</f>
        <v>0</v>
      </c>
      <c r="AD28" s="97" t="e">
        <f>'8 - Assign O Costs to S Areas'!AU28</f>
        <v>#DIV/0!</v>
      </c>
      <c r="AE28" s="97">
        <v>0</v>
      </c>
      <c r="AF28" s="106" t="e">
        <f t="shared" si="13"/>
        <v>#DIV/0!</v>
      </c>
      <c r="AG28" s="68" t="e">
        <f t="shared" si="3"/>
        <v>#DIV/0!</v>
      </c>
      <c r="AJ28" s="68" t="e">
        <f t="shared" si="4"/>
        <v>#DIV/0!</v>
      </c>
      <c r="AN28" s="68" t="e">
        <f t="shared" si="14"/>
        <v>#DIV/0!</v>
      </c>
      <c r="AP28" s="97" t="e">
        <f>AN28-AR28</f>
        <v>#DIV/0!</v>
      </c>
      <c r="AQ28" s="97">
        <v>0</v>
      </c>
      <c r="AR28" s="97">
        <v>0</v>
      </c>
      <c r="AS28" s="97">
        <v>0</v>
      </c>
      <c r="AT28" s="97"/>
    </row>
    <row r="29" spans="1:46">
      <c r="C29" t="s">
        <v>82</v>
      </c>
      <c r="D29" s="97" t="e">
        <f>'4 - P Costs - Service Area'!AF29</f>
        <v>#DIV/0!</v>
      </c>
      <c r="E29" s="97">
        <f>'4 - P Costs - Service Area'!AH29</f>
        <v>0</v>
      </c>
      <c r="F29" s="97">
        <f>'4 Inv P Costs - Service Area'!AF27</f>
        <v>0</v>
      </c>
      <c r="G29" s="97">
        <f>'4 Inv P Costs - Service Area'!AG27</f>
        <v>0</v>
      </c>
      <c r="H29" s="106" t="e">
        <f t="shared" si="12"/>
        <v>#DIV/0!</v>
      </c>
      <c r="I29" s="97" t="e">
        <f>SUM('8 - Assign O Costs to S Areas'!AA29:AB29)</f>
        <v>#DIV/0!</v>
      </c>
      <c r="J29" s="97">
        <f>SUM('8 - Assign I Cost to S Areas'!W27:X27)</f>
        <v>0</v>
      </c>
      <c r="K29" s="97">
        <f>'8 - Assign O Costs to S Areas'!AC29</f>
        <v>0</v>
      </c>
      <c r="L29" s="97">
        <f>'8 - Assign O Costs to S Areas'!AD29</f>
        <v>0</v>
      </c>
      <c r="M29" s="97">
        <f>'8 - Assign O Costs to S Areas'!AE29</f>
        <v>0</v>
      </c>
      <c r="N29" s="101">
        <f>'8 - Assign O Costs to S Areas'!AF29</f>
        <v>0</v>
      </c>
      <c r="O29" s="101">
        <f>'8 - Assign O Costs to S Areas'!AG29</f>
        <v>0</v>
      </c>
      <c r="P29" s="106" t="e">
        <f t="shared" si="15"/>
        <v>#DIV/0!</v>
      </c>
      <c r="Q29" s="97">
        <f>'8 - Assign O Costs to S Areas'!AH29</f>
        <v>0</v>
      </c>
      <c r="R29" s="97">
        <f>'8 - Assign O Costs to S Areas'!AI29</f>
        <v>0</v>
      </c>
      <c r="S29" s="97">
        <f>'8 - Assign O Costs to S Areas'!AJ29</f>
        <v>0</v>
      </c>
      <c r="T29" s="97">
        <f>'8 - Assign O Costs to S Areas'!AK29</f>
        <v>0</v>
      </c>
      <c r="U29" s="97">
        <f>'8 - Assign O Costs to S Areas'!AL29</f>
        <v>0</v>
      </c>
      <c r="V29" s="97">
        <f>'8 - Assign O Costs to S Areas'!AM29</f>
        <v>0</v>
      </c>
      <c r="W29" s="97">
        <f>'8 - Assign O Costs to S Areas'!AN29</f>
        <v>0</v>
      </c>
      <c r="X29" s="97">
        <f>'8 - Assign O Costs to S Areas'!AO29</f>
        <v>0</v>
      </c>
      <c r="Y29" s="97">
        <f>'8 - Assign O Costs to S Areas'!AP29</f>
        <v>0</v>
      </c>
      <c r="Z29" s="97">
        <f>'8 - Assign O Costs to S Areas'!AQ29</f>
        <v>0</v>
      </c>
      <c r="AA29" s="97">
        <f>'8 - Assign O Costs to S Areas'!AR29</f>
        <v>0</v>
      </c>
      <c r="AB29" s="97"/>
      <c r="AC29" s="97">
        <f>'8 - Assign O Costs to S Areas'!AT29</f>
        <v>0</v>
      </c>
      <c r="AD29" s="97" t="e">
        <f>'8 - Assign O Costs to S Areas'!AU29</f>
        <v>#DIV/0!</v>
      </c>
      <c r="AE29" s="97">
        <v>0</v>
      </c>
      <c r="AF29" s="106" t="e">
        <f t="shared" si="13"/>
        <v>#DIV/0!</v>
      </c>
      <c r="AG29" s="68" t="e">
        <f t="shared" si="3"/>
        <v>#DIV/0!</v>
      </c>
      <c r="AJ29" s="68" t="e">
        <f t="shared" si="4"/>
        <v>#DIV/0!</v>
      </c>
      <c r="AN29" s="68" t="e">
        <f t="shared" si="14"/>
        <v>#DIV/0!</v>
      </c>
      <c r="AP29" s="97" t="e">
        <f>AN29-AR29</f>
        <v>#DIV/0!</v>
      </c>
      <c r="AQ29" s="97">
        <v>0</v>
      </c>
      <c r="AR29" s="97">
        <v>0</v>
      </c>
      <c r="AS29" s="97">
        <v>0</v>
      </c>
      <c r="AT29" s="97"/>
    </row>
    <row r="30" spans="1:46">
      <c r="C30" t="s">
        <v>83</v>
      </c>
      <c r="D30" s="100" t="e">
        <f>'4 - P Costs - Service Area'!AF30</f>
        <v>#DIV/0!</v>
      </c>
      <c r="E30" s="100">
        <f>'4 - P Costs - Service Area'!AH30</f>
        <v>0</v>
      </c>
      <c r="F30" s="100">
        <f>'4 Inv P Costs - Service Area'!AF28</f>
        <v>0</v>
      </c>
      <c r="G30" s="100">
        <f>'4 Inv P Costs - Service Area'!AG28</f>
        <v>0</v>
      </c>
      <c r="H30" s="107" t="e">
        <f t="shared" si="12"/>
        <v>#DIV/0!</v>
      </c>
      <c r="I30" s="100" t="e">
        <f>SUM('8 - Assign O Costs to S Areas'!AA30:AB30)</f>
        <v>#DIV/0!</v>
      </c>
      <c r="J30" s="100">
        <f>SUM('8 - Assign I Cost to S Areas'!W28:X28)</f>
        <v>0</v>
      </c>
      <c r="K30" s="100">
        <f>'8 - Assign O Costs to S Areas'!AC30</f>
        <v>0</v>
      </c>
      <c r="L30" s="100">
        <f>'8 - Assign O Costs to S Areas'!AD30</f>
        <v>0</v>
      </c>
      <c r="M30" s="100">
        <f>'8 - Assign O Costs to S Areas'!AE30</f>
        <v>0</v>
      </c>
      <c r="N30" s="99">
        <f>'8 - Assign O Costs to S Areas'!AF30</f>
        <v>0</v>
      </c>
      <c r="O30" s="99">
        <f>'8 - Assign O Costs to S Areas'!AG30</f>
        <v>0</v>
      </c>
      <c r="P30" s="107" t="e">
        <f t="shared" si="15"/>
        <v>#DIV/0!</v>
      </c>
      <c r="Q30" s="100">
        <f>'8 - Assign O Costs to S Areas'!AH30</f>
        <v>0</v>
      </c>
      <c r="R30" s="100">
        <f>'8 - Assign O Costs to S Areas'!AI30</f>
        <v>0</v>
      </c>
      <c r="S30" s="100">
        <f>'8 - Assign O Costs to S Areas'!AJ30</f>
        <v>0</v>
      </c>
      <c r="T30" s="100">
        <f>'8 - Assign O Costs to S Areas'!AK30</f>
        <v>0</v>
      </c>
      <c r="U30" s="100">
        <f>'8 - Assign O Costs to S Areas'!AL30</f>
        <v>0</v>
      </c>
      <c r="V30" s="100">
        <f>'8 - Assign O Costs to S Areas'!AM30</f>
        <v>0</v>
      </c>
      <c r="W30" s="100">
        <f>'8 - Assign O Costs to S Areas'!AN30</f>
        <v>0</v>
      </c>
      <c r="X30" s="100">
        <f>'8 - Assign O Costs to S Areas'!AO30</f>
        <v>0</v>
      </c>
      <c r="Y30" s="100">
        <f>'8 - Assign O Costs to S Areas'!AP30</f>
        <v>0</v>
      </c>
      <c r="Z30" s="100">
        <f>'8 - Assign O Costs to S Areas'!AQ30</f>
        <v>0</v>
      </c>
      <c r="AA30" s="100">
        <f>'8 - Assign O Costs to S Areas'!AR30</f>
        <v>0</v>
      </c>
      <c r="AB30" s="100"/>
      <c r="AC30" s="100">
        <f>'8 - Assign O Costs to S Areas'!AT30</f>
        <v>0</v>
      </c>
      <c r="AD30" s="100" t="e">
        <f>'8 - Assign O Costs to S Areas'!AU30</f>
        <v>#DIV/0!</v>
      </c>
      <c r="AE30" s="100">
        <v>0</v>
      </c>
      <c r="AF30" s="107" t="e">
        <f t="shared" si="13"/>
        <v>#DIV/0!</v>
      </c>
      <c r="AG30" s="67" t="e">
        <f t="shared" si="3"/>
        <v>#DIV/0!</v>
      </c>
      <c r="AJ30" s="67" t="e">
        <f t="shared" si="4"/>
        <v>#DIV/0!</v>
      </c>
      <c r="AL30" s="41"/>
      <c r="AN30" s="67" t="e">
        <f t="shared" si="14"/>
        <v>#DIV/0!</v>
      </c>
      <c r="AP30" s="100" t="e">
        <f>AN30</f>
        <v>#DIV/0!</v>
      </c>
      <c r="AQ30" s="100">
        <v>0</v>
      </c>
      <c r="AR30" s="100">
        <v>0</v>
      </c>
      <c r="AS30" s="100">
        <v>0</v>
      </c>
      <c r="AT30" s="100"/>
    </row>
    <row r="31" spans="1:46">
      <c r="C31" s="1" t="s">
        <v>137</v>
      </c>
      <c r="D31" s="65" t="e">
        <f>SUM(D24:D30)</f>
        <v>#DIV/0!</v>
      </c>
      <c r="E31" s="65">
        <f t="shared" ref="E31:AE31" si="18">SUM(E24:E30)</f>
        <v>0</v>
      </c>
      <c r="F31" s="65">
        <f t="shared" si="18"/>
        <v>0</v>
      </c>
      <c r="G31" s="65">
        <f t="shared" si="18"/>
        <v>0</v>
      </c>
      <c r="H31" s="66" t="e">
        <f t="shared" si="18"/>
        <v>#DIV/0!</v>
      </c>
      <c r="I31" s="65" t="e">
        <f t="shared" si="18"/>
        <v>#DIV/0!</v>
      </c>
      <c r="J31" s="65">
        <f t="shared" si="18"/>
        <v>0</v>
      </c>
      <c r="K31" s="65">
        <f t="shared" si="18"/>
        <v>0</v>
      </c>
      <c r="L31" s="65">
        <f t="shared" si="18"/>
        <v>0</v>
      </c>
      <c r="M31" s="65">
        <f t="shared" si="18"/>
        <v>0</v>
      </c>
      <c r="N31" s="65">
        <f t="shared" si="18"/>
        <v>0</v>
      </c>
      <c r="O31" s="65">
        <f t="shared" si="18"/>
        <v>0</v>
      </c>
      <c r="P31" s="66" t="e">
        <f t="shared" si="18"/>
        <v>#DIV/0!</v>
      </c>
      <c r="Q31" s="65">
        <f t="shared" si="18"/>
        <v>0</v>
      </c>
      <c r="R31" s="65">
        <f t="shared" si="18"/>
        <v>0</v>
      </c>
      <c r="S31" s="65">
        <f t="shared" si="18"/>
        <v>0</v>
      </c>
      <c r="T31" s="65">
        <f t="shared" si="18"/>
        <v>0</v>
      </c>
      <c r="U31" s="65">
        <f t="shared" si="18"/>
        <v>0</v>
      </c>
      <c r="V31" s="65">
        <f t="shared" si="18"/>
        <v>0</v>
      </c>
      <c r="W31" s="65">
        <f t="shared" si="18"/>
        <v>0</v>
      </c>
      <c r="X31" s="65">
        <f t="shared" si="18"/>
        <v>0</v>
      </c>
      <c r="Y31" s="65">
        <f t="shared" si="18"/>
        <v>0</v>
      </c>
      <c r="Z31" s="65">
        <f t="shared" si="18"/>
        <v>0</v>
      </c>
      <c r="AA31" s="65">
        <f t="shared" si="18"/>
        <v>0</v>
      </c>
      <c r="AB31" s="65"/>
      <c r="AC31" s="65">
        <f t="shared" ref="AC31" si="19">SUM(AC24:AC30)</f>
        <v>0</v>
      </c>
      <c r="AD31" s="65" t="e">
        <f t="shared" si="18"/>
        <v>#DIV/0!</v>
      </c>
      <c r="AE31" s="65">
        <f t="shared" si="18"/>
        <v>0</v>
      </c>
      <c r="AF31" s="66" t="e">
        <f>SUM(AF24:AF30)</f>
        <v>#DIV/0!</v>
      </c>
      <c r="AG31" s="68" t="e">
        <f t="shared" si="3"/>
        <v>#DIV/0!</v>
      </c>
      <c r="AJ31" s="68" t="e">
        <f t="shared" si="4"/>
        <v>#DIV/0!</v>
      </c>
      <c r="AL31">
        <f>SUM(AL24:AL30)</f>
        <v>0</v>
      </c>
      <c r="AN31" s="68" t="e">
        <f>SUM(AN24:AN30)</f>
        <v>#DIV/0!</v>
      </c>
      <c r="AP31" s="65" t="e">
        <f>SUM(AP24:AP30)</f>
        <v>#DIV/0!</v>
      </c>
      <c r="AQ31" s="65">
        <f>SUM(AQ24:AQ30)</f>
        <v>0</v>
      </c>
      <c r="AR31" s="65" t="e">
        <f>SUM(AR24:AR30)</f>
        <v>#DIV/0!</v>
      </c>
      <c r="AS31" s="65">
        <f>SUM(AS24:AS30)</f>
        <v>0</v>
      </c>
      <c r="AT31" s="65">
        <f>SUM(AT24:AT30)</f>
        <v>0</v>
      </c>
    </row>
    <row r="32" spans="1:46">
      <c r="C32" t="s">
        <v>135</v>
      </c>
      <c r="D32" s="100" t="e">
        <f>'4 - P Costs - Service Area'!AF32</f>
        <v>#DIV/0!</v>
      </c>
      <c r="E32" s="100">
        <f>'4 - P Costs - Service Area'!AH32</f>
        <v>0</v>
      </c>
      <c r="F32" s="100">
        <f>'4 Inv P Costs - Service Area'!AF30</f>
        <v>0</v>
      </c>
      <c r="G32" s="100">
        <f>'4 Inv P Costs - Service Area'!AG30</f>
        <v>0</v>
      </c>
      <c r="H32" s="102" t="e">
        <f>SUM(D32:G32)</f>
        <v>#DIV/0!</v>
      </c>
      <c r="I32" s="100" t="e">
        <f>SUM('8 - Assign O Costs to S Areas'!AA32:AB32)</f>
        <v>#DIV/0!</v>
      </c>
      <c r="J32" s="100">
        <f>SUM('8 - Assign I Cost to S Areas'!W30:X30)</f>
        <v>0</v>
      </c>
      <c r="K32" s="100">
        <f>'8 - Assign O Costs to S Areas'!AC32</f>
        <v>0</v>
      </c>
      <c r="L32" s="100">
        <f>'8 - Assign O Costs to S Areas'!AD32</f>
        <v>0</v>
      </c>
      <c r="M32" s="100">
        <f>'8 - Assign O Costs to S Areas'!AE32</f>
        <v>0</v>
      </c>
      <c r="N32" s="100"/>
      <c r="O32" s="100"/>
      <c r="P32" s="102" t="e">
        <f>SUM(I32:O32)</f>
        <v>#DIV/0!</v>
      </c>
      <c r="Q32" s="100">
        <f>'8 - Assign O Costs to S Areas'!AH32</f>
        <v>0</v>
      </c>
      <c r="R32" s="100">
        <f>'8 - Assign O Costs to S Areas'!AI32</f>
        <v>0</v>
      </c>
      <c r="S32" s="100">
        <f>'8 - Assign O Costs to S Areas'!AJ32</f>
        <v>0</v>
      </c>
      <c r="T32" s="100">
        <f>'8 - Assign O Costs to S Areas'!AK32</f>
        <v>0</v>
      </c>
      <c r="U32" s="100">
        <f>'8 - Assign O Costs to S Areas'!AL32</f>
        <v>0</v>
      </c>
      <c r="V32" s="100">
        <f>'8 - Assign O Costs to S Areas'!AM32</f>
        <v>0</v>
      </c>
      <c r="W32" s="100">
        <f>'8 - Assign O Costs to S Areas'!AN32</f>
        <v>0</v>
      </c>
      <c r="X32" s="100">
        <f>'8 - Assign O Costs to S Areas'!AO32</f>
        <v>0</v>
      </c>
      <c r="Y32" s="100">
        <f>'8 - Assign O Costs to S Areas'!AP32</f>
        <v>0</v>
      </c>
      <c r="Z32" s="100">
        <f>'8 - Assign O Costs to S Areas'!AQ32</f>
        <v>0</v>
      </c>
      <c r="AA32" s="100">
        <f>'8 - Assign O Costs to S Areas'!AR32</f>
        <v>0</v>
      </c>
      <c r="AB32" s="100"/>
      <c r="AC32" s="100">
        <f>'8 - Assign O Costs to S Areas'!AT32</f>
        <v>0</v>
      </c>
      <c r="AD32" s="100">
        <f>'8 - Assign O Costs to S Areas'!AU32</f>
        <v>0</v>
      </c>
      <c r="AE32" s="100">
        <v>0</v>
      </c>
      <c r="AF32" s="102">
        <f t="shared" si="13"/>
        <v>0</v>
      </c>
      <c r="AG32" s="67" t="e">
        <f t="shared" si="3"/>
        <v>#DIV/0!</v>
      </c>
      <c r="AJ32" s="67" t="e">
        <f t="shared" si="4"/>
        <v>#DIV/0!</v>
      </c>
      <c r="AL32" s="41"/>
      <c r="AN32" s="67"/>
      <c r="AP32" s="41"/>
      <c r="AQ32" s="41"/>
      <c r="AR32" s="41"/>
      <c r="AS32" s="41"/>
      <c r="AT32" s="41"/>
    </row>
    <row r="33" spans="1:48">
      <c r="C33" s="1" t="s">
        <v>138</v>
      </c>
      <c r="D33" s="65" t="e">
        <f>SUM(D31:D32)</f>
        <v>#DIV/0!</v>
      </c>
      <c r="E33" s="65">
        <f t="shared" ref="E33:AE33" si="20">SUM(E31:E32)</f>
        <v>0</v>
      </c>
      <c r="F33" s="65">
        <f t="shared" si="20"/>
        <v>0</v>
      </c>
      <c r="G33" s="65">
        <f t="shared" si="20"/>
        <v>0</v>
      </c>
      <c r="H33" s="66" t="e">
        <f t="shared" si="20"/>
        <v>#DIV/0!</v>
      </c>
      <c r="I33" s="65" t="e">
        <f t="shared" si="20"/>
        <v>#DIV/0!</v>
      </c>
      <c r="J33" s="65">
        <f t="shared" si="20"/>
        <v>0</v>
      </c>
      <c r="K33" s="65">
        <f t="shared" si="20"/>
        <v>0</v>
      </c>
      <c r="L33" s="65">
        <f t="shared" si="20"/>
        <v>0</v>
      </c>
      <c r="M33" s="65">
        <f t="shared" si="20"/>
        <v>0</v>
      </c>
      <c r="N33" s="65">
        <f t="shared" si="20"/>
        <v>0</v>
      </c>
      <c r="O33" s="65">
        <f t="shared" si="20"/>
        <v>0</v>
      </c>
      <c r="P33" s="66" t="e">
        <f t="shared" si="20"/>
        <v>#DIV/0!</v>
      </c>
      <c r="Q33" s="65">
        <f t="shared" si="20"/>
        <v>0</v>
      </c>
      <c r="R33" s="65">
        <f t="shared" si="20"/>
        <v>0</v>
      </c>
      <c r="S33" s="65">
        <f t="shared" si="20"/>
        <v>0</v>
      </c>
      <c r="T33" s="65">
        <f t="shared" si="20"/>
        <v>0</v>
      </c>
      <c r="U33" s="65">
        <f t="shared" si="20"/>
        <v>0</v>
      </c>
      <c r="V33" s="65">
        <f t="shared" si="20"/>
        <v>0</v>
      </c>
      <c r="W33" s="65">
        <f t="shared" si="20"/>
        <v>0</v>
      </c>
      <c r="X33" s="65">
        <f t="shared" si="20"/>
        <v>0</v>
      </c>
      <c r="Y33" s="65">
        <f t="shared" si="20"/>
        <v>0</v>
      </c>
      <c r="Z33" s="65">
        <f t="shared" si="20"/>
        <v>0</v>
      </c>
      <c r="AA33" s="65">
        <f t="shared" si="20"/>
        <v>0</v>
      </c>
      <c r="AB33" s="65"/>
      <c r="AC33" s="65">
        <f t="shared" ref="AC33" si="21">SUM(AC31:AC32)</f>
        <v>0</v>
      </c>
      <c r="AD33" s="65" t="e">
        <f t="shared" si="20"/>
        <v>#DIV/0!</v>
      </c>
      <c r="AE33" s="65">
        <f t="shared" si="20"/>
        <v>0</v>
      </c>
      <c r="AF33" s="66" t="e">
        <f>SUM(AF31:AF32)</f>
        <v>#DIV/0!</v>
      </c>
      <c r="AG33" s="68" t="e">
        <f t="shared" si="3"/>
        <v>#DIV/0!</v>
      </c>
      <c r="AJ33" s="68" t="e">
        <f t="shared" si="4"/>
        <v>#DIV/0!</v>
      </c>
      <c r="AL33">
        <f>SUM(AL31:AL32)</f>
        <v>0</v>
      </c>
      <c r="AN33" s="68" t="e">
        <f t="shared" ref="AN33" si="22">AL33+AJ33</f>
        <v>#DIV/0!</v>
      </c>
      <c r="AP33" s="65" t="e">
        <f>SUM(AP31:AP32)</f>
        <v>#DIV/0!</v>
      </c>
      <c r="AQ33" s="65">
        <f>SUM(AQ31:AQ32)</f>
        <v>0</v>
      </c>
      <c r="AR33" s="65" t="e">
        <f>SUM(AR31:AR32)</f>
        <v>#DIV/0!</v>
      </c>
      <c r="AS33" s="65">
        <f>SUM(AS31:AS32)</f>
        <v>0</v>
      </c>
      <c r="AT33" s="65">
        <f>SUM(AT31:AT32)</f>
        <v>0</v>
      </c>
    </row>
    <row r="34" spans="1:48">
      <c r="C34" s="57" t="s">
        <v>52</v>
      </c>
      <c r="D34" s="63" t="e">
        <f>IF(D33='4 - P Costs - Service Area'!AF33,"ok",D33-'4 - P Costs - Service Area'!AF33)</f>
        <v>#DIV/0!</v>
      </c>
      <c r="E34" s="63" t="str">
        <f>IF(E33='4 - P Costs - Service Area'!AH33,"ok",E33-'4 - P Costs - Service Area'!AH33)</f>
        <v>ok</v>
      </c>
      <c r="F34" s="63" t="str">
        <f>IF(F33='4 Inv P Costs - Service Area'!AF31,"ok",F33='4 Inv P Costs - Service Area'!AF31)</f>
        <v>ok</v>
      </c>
      <c r="G34" s="63"/>
      <c r="H34" s="104"/>
      <c r="I34" s="63"/>
      <c r="J34" s="63"/>
      <c r="K34" s="63"/>
      <c r="L34" s="63"/>
      <c r="M34" s="63"/>
      <c r="N34" s="63"/>
      <c r="O34" s="63"/>
      <c r="P34" s="104"/>
      <c r="Q34" s="63"/>
      <c r="R34" s="63"/>
      <c r="S34" s="63"/>
      <c r="T34" s="63"/>
      <c r="U34" s="63"/>
      <c r="V34" s="63"/>
      <c r="W34" s="63"/>
      <c r="X34" s="63"/>
      <c r="Y34" s="63"/>
      <c r="Z34" s="63"/>
      <c r="AA34" s="63"/>
      <c r="AB34" s="63"/>
      <c r="AC34" s="63"/>
      <c r="AD34" s="63"/>
      <c r="AE34" s="63"/>
      <c r="AF34" s="104"/>
      <c r="AG34" s="68"/>
      <c r="AJ34" s="68">
        <f t="shared" si="4"/>
        <v>0</v>
      </c>
    </row>
    <row r="35" spans="1:48">
      <c r="A35" t="s">
        <v>37</v>
      </c>
      <c r="C35" t="s">
        <v>134</v>
      </c>
      <c r="D35" s="97" t="e">
        <f>'4 - P Costs - Service Area'!AF35</f>
        <v>#DIV/0!</v>
      </c>
      <c r="E35" s="97" t="e">
        <f>'4 - P Costs - Service Area'!AH35</f>
        <v>#DIV/0!</v>
      </c>
      <c r="F35" s="97">
        <v>0</v>
      </c>
      <c r="G35" s="97">
        <v>0</v>
      </c>
      <c r="H35" s="106" t="e">
        <f>SUM(D35:G35)</f>
        <v>#DIV/0!</v>
      </c>
      <c r="I35" s="97" t="e">
        <f>SUM('8 - Assign O Costs to S Areas'!AA35:AB35)</f>
        <v>#DIV/0!</v>
      </c>
      <c r="J35" s="97">
        <f>SUM('8 - Assign I Cost to S Areas'!W33:X33)</f>
        <v>0</v>
      </c>
      <c r="K35" s="97">
        <f>'8 - Assign O Costs to S Areas'!AC35</f>
        <v>0</v>
      </c>
      <c r="L35" s="97">
        <f>'8 - Assign O Costs to S Areas'!AD35</f>
        <v>0</v>
      </c>
      <c r="M35" s="97">
        <f>'8 - Assign O Costs to S Areas'!AE35</f>
        <v>0</v>
      </c>
      <c r="N35" s="97">
        <f>'8 - Assign O Costs to S Areas'!AF35</f>
        <v>0</v>
      </c>
      <c r="O35" s="97">
        <f>'8 - Assign O Costs to S Areas'!AG35</f>
        <v>0</v>
      </c>
      <c r="P35" s="106" t="e">
        <f>SUM(I35:O35)</f>
        <v>#DIV/0!</v>
      </c>
      <c r="Q35" s="97">
        <f>'8 - Assign O Costs to S Areas'!AH35</f>
        <v>0</v>
      </c>
      <c r="R35" s="97">
        <f>'8 - Assign O Costs to S Areas'!AI35</f>
        <v>0</v>
      </c>
      <c r="S35" s="97">
        <f>'8 - Assign O Costs to S Areas'!AJ35</f>
        <v>0</v>
      </c>
      <c r="T35" s="97">
        <f>'8 - Assign O Costs to S Areas'!AK35</f>
        <v>0</v>
      </c>
      <c r="U35" s="97">
        <f>'8 - Assign O Costs to S Areas'!AL35</f>
        <v>0</v>
      </c>
      <c r="V35" s="97">
        <f>'8 - Assign O Costs to S Areas'!AM35</f>
        <v>0</v>
      </c>
      <c r="W35" s="97">
        <f>'8 - Assign O Costs to S Areas'!AN35</f>
        <v>0</v>
      </c>
      <c r="X35" s="97">
        <f>'8 - Assign O Costs to S Areas'!AO35</f>
        <v>0</v>
      </c>
      <c r="Y35" s="97">
        <f>'8 - Assign O Costs to S Areas'!AP35</f>
        <v>0</v>
      </c>
      <c r="Z35" s="97">
        <f>'8 - Assign O Costs to S Areas'!AQ35</f>
        <v>0</v>
      </c>
      <c r="AA35" s="97">
        <f>'8 - Assign O Costs to S Areas'!AR35</f>
        <v>0</v>
      </c>
      <c r="AB35" s="97"/>
      <c r="AC35" s="97">
        <f>'8 - Assign O Costs to S Areas'!AT35</f>
        <v>0</v>
      </c>
      <c r="AD35" s="97" t="e">
        <f>'8 - Assign O Costs to S Areas'!AU35</f>
        <v>#DIV/0!</v>
      </c>
      <c r="AE35" s="97">
        <v>0</v>
      </c>
      <c r="AF35" s="106" t="e">
        <f>SUM(Q35:AE35)</f>
        <v>#DIV/0!</v>
      </c>
      <c r="AG35" s="68" t="e">
        <f t="shared" si="3"/>
        <v>#DIV/0!</v>
      </c>
      <c r="AJ35" s="68" t="e">
        <f t="shared" si="4"/>
        <v>#DIV/0!</v>
      </c>
      <c r="AN35" s="68" t="e">
        <f t="shared" ref="AN35" si="23">AL35+AJ35</f>
        <v>#DIV/0!</v>
      </c>
      <c r="AP35" s="97"/>
      <c r="AQ35" s="97"/>
      <c r="AR35" s="97"/>
      <c r="AS35" s="97"/>
      <c r="AT35" s="97" t="e">
        <f>AN35</f>
        <v>#DIV/0!</v>
      </c>
    </row>
    <row r="36" spans="1:48">
      <c r="C36" s="57" t="s">
        <v>52</v>
      </c>
      <c r="D36" s="63" t="e">
        <f>IF(D35='4 - P Costs - Service Area'!AF35,"ok",D35-'4 - P Costs - Service Area'!AF35)</f>
        <v>#DIV/0!</v>
      </c>
      <c r="E36" s="63" t="e">
        <f>IF(E35='4 - P Costs - Service Area'!AH35,"ok",E35-'4 - P Costs - Service Area'!AF35)</f>
        <v>#DIV/0!</v>
      </c>
      <c r="F36" s="63" t="str">
        <f>IF(F35='4 Inv P Costs - Service Area'!AF33,"ok",F35='4 Inv P Costs - Service Area'!AF33)</f>
        <v>ok</v>
      </c>
      <c r="G36" s="63"/>
      <c r="H36" s="104"/>
      <c r="I36" s="63"/>
      <c r="J36" s="63"/>
      <c r="K36" s="63"/>
      <c r="L36" s="63"/>
      <c r="M36" s="63"/>
      <c r="N36" s="63"/>
      <c r="O36" s="63"/>
      <c r="P36" s="104"/>
      <c r="Q36" s="63"/>
      <c r="R36" s="63"/>
      <c r="S36" s="63"/>
      <c r="T36" s="63"/>
      <c r="U36" s="63"/>
      <c r="V36" s="63"/>
      <c r="W36" s="63"/>
      <c r="X36" s="63"/>
      <c r="Y36" s="63"/>
      <c r="Z36" s="63"/>
      <c r="AA36" s="63"/>
      <c r="AB36" s="63"/>
      <c r="AC36" s="63"/>
      <c r="AD36" s="63"/>
      <c r="AE36" s="63"/>
      <c r="AF36" s="104"/>
      <c r="AG36" s="68"/>
      <c r="AJ36" s="68">
        <f t="shared" si="4"/>
        <v>0</v>
      </c>
    </row>
    <row r="37" spans="1:48" ht="15" thickBot="1">
      <c r="C37" s="1" t="s">
        <v>95</v>
      </c>
      <c r="D37" s="69" t="e">
        <f>D22+D33+D35</f>
        <v>#DIV/0!</v>
      </c>
      <c r="E37" s="69" t="e">
        <f t="shared" ref="E37:AF37" si="24">E22+E33+E35</f>
        <v>#DIV/0!</v>
      </c>
      <c r="F37" s="69" t="e">
        <f t="shared" si="24"/>
        <v>#DIV/0!</v>
      </c>
      <c r="G37" s="69" t="e">
        <f t="shared" si="24"/>
        <v>#DIV/0!</v>
      </c>
      <c r="H37" s="105" t="e">
        <f t="shared" si="24"/>
        <v>#DIV/0!</v>
      </c>
      <c r="I37" s="69" t="e">
        <f t="shared" si="24"/>
        <v>#DIV/0!</v>
      </c>
      <c r="J37" s="69" t="e">
        <f t="shared" si="24"/>
        <v>#DIV/0!</v>
      </c>
      <c r="K37" s="69">
        <f t="shared" si="24"/>
        <v>0</v>
      </c>
      <c r="L37" s="69">
        <f t="shared" si="24"/>
        <v>0</v>
      </c>
      <c r="M37" s="69">
        <f t="shared" si="24"/>
        <v>0</v>
      </c>
      <c r="N37" s="69">
        <f t="shared" si="24"/>
        <v>0</v>
      </c>
      <c r="O37" s="69">
        <f t="shared" si="24"/>
        <v>0</v>
      </c>
      <c r="P37" s="105" t="e">
        <f>SUM(I37:O37)</f>
        <v>#DIV/0!</v>
      </c>
      <c r="Q37" s="69">
        <f t="shared" si="24"/>
        <v>0</v>
      </c>
      <c r="R37" s="69">
        <f t="shared" si="24"/>
        <v>0</v>
      </c>
      <c r="S37" s="69">
        <f t="shared" si="24"/>
        <v>0</v>
      </c>
      <c r="T37" s="69">
        <f t="shared" si="24"/>
        <v>0</v>
      </c>
      <c r="U37" s="69">
        <f t="shared" si="24"/>
        <v>0</v>
      </c>
      <c r="V37" s="69">
        <f t="shared" si="24"/>
        <v>0</v>
      </c>
      <c r="W37" s="69">
        <f t="shared" si="24"/>
        <v>0</v>
      </c>
      <c r="X37" s="69">
        <f t="shared" si="24"/>
        <v>0</v>
      </c>
      <c r="Y37" s="69">
        <f t="shared" si="24"/>
        <v>0</v>
      </c>
      <c r="Z37" s="69">
        <f t="shared" si="24"/>
        <v>0</v>
      </c>
      <c r="AA37" s="69">
        <f t="shared" si="24"/>
        <v>0</v>
      </c>
      <c r="AB37" s="69">
        <f t="shared" si="24"/>
        <v>0</v>
      </c>
      <c r="AC37" s="69">
        <f t="shared" ref="AC37" si="25">AC22+AC33+AC35</f>
        <v>0</v>
      </c>
      <c r="AD37" s="69" t="e">
        <f t="shared" si="24"/>
        <v>#DIV/0!</v>
      </c>
      <c r="AE37" s="69" t="e">
        <f t="shared" si="24"/>
        <v>#DIV/0!</v>
      </c>
      <c r="AF37" s="105" t="e">
        <f t="shared" si="24"/>
        <v>#DIV/0!</v>
      </c>
      <c r="AG37" s="105" t="e">
        <f t="shared" si="3"/>
        <v>#DIV/0!</v>
      </c>
      <c r="AJ37" s="105" t="e">
        <f t="shared" si="4"/>
        <v>#DIV/0!</v>
      </c>
      <c r="AL37" s="142">
        <f>AL35+AL33+AL22</f>
        <v>0</v>
      </c>
      <c r="AN37" s="105" t="e">
        <f>AN35+AN33+AN22</f>
        <v>#DIV/0!</v>
      </c>
      <c r="AO37" s="58"/>
      <c r="AP37" s="69" t="e">
        <f>AP22+AP33+AP35</f>
        <v>#DIV/0!</v>
      </c>
      <c r="AQ37" s="69" t="e">
        <f>AQ22+AQ33+AQ35</f>
        <v>#DIV/0!</v>
      </c>
      <c r="AR37" s="69" t="e">
        <f>AR22+AR33+AR35</f>
        <v>#DIV/0!</v>
      </c>
      <c r="AS37" s="69" t="e">
        <f>AS22+AS33+AS35</f>
        <v>#DIV/0!</v>
      </c>
      <c r="AT37" s="69" t="e">
        <f>AT22+AT33+AT35</f>
        <v>#DIV/0!</v>
      </c>
      <c r="AU37" s="65" t="e">
        <f>SUM(AP37:AT37)</f>
        <v>#DIV/0!</v>
      </c>
    </row>
    <row r="38" spans="1:48" ht="15" thickTop="1">
      <c r="C38" s="57"/>
      <c r="D38" s="63" t="e">
        <f>IF(D37='4 - P Costs - Service Area'!AF37,"ok",D37-'4 - P Costs - Service Area'!AF37)</f>
        <v>#DIV/0!</v>
      </c>
      <c r="E38" s="63" t="e">
        <f>IF(E37='4 - P Costs - Service Area'!AH37,"ok",E37-'4 - P Costs - Service Area'!AH37)</f>
        <v>#DIV/0!</v>
      </c>
      <c r="F38" s="63" t="e">
        <f>F23</f>
        <v>#DIV/0!</v>
      </c>
      <c r="G38" s="63" t="e">
        <f>G23</f>
        <v>#DIV/0!</v>
      </c>
      <c r="H38" s="63"/>
      <c r="I38" s="63"/>
      <c r="J38" s="63"/>
      <c r="K38" s="63"/>
      <c r="L38" s="63"/>
      <c r="M38" s="63"/>
      <c r="N38" s="63"/>
      <c r="O38" s="63"/>
      <c r="P38" s="63"/>
      <c r="Q38" s="63"/>
      <c r="R38" s="63"/>
      <c r="S38" s="63"/>
      <c r="T38" s="63"/>
      <c r="U38" s="63"/>
      <c r="V38" s="63"/>
      <c r="W38" s="63"/>
      <c r="X38" s="63"/>
      <c r="Y38" s="63"/>
      <c r="Z38" s="63"/>
      <c r="AA38" s="63"/>
      <c r="AB38" s="63"/>
      <c r="AC38" s="63"/>
      <c r="AD38" s="61"/>
      <c r="AE38" s="58"/>
      <c r="AF38" s="63"/>
      <c r="AG38" s="63"/>
      <c r="AJ38" s="63"/>
      <c r="AV38" s="118"/>
    </row>
    <row r="39" spans="1:48">
      <c r="A39" t="s">
        <v>231</v>
      </c>
      <c r="C39" s="1" t="s">
        <v>231</v>
      </c>
      <c r="H39" s="106">
        <f>SUM(D39:G39)</f>
        <v>0</v>
      </c>
      <c r="P39" s="106">
        <f>SUM(I39:O39)</f>
        <v>0</v>
      </c>
      <c r="AB39">
        <f>'8 - Assign O Costs to S Areas'!AS39</f>
        <v>0</v>
      </c>
      <c r="AF39" s="106">
        <f>SUM(Q39:AE39)</f>
        <v>0</v>
      </c>
      <c r="AG39" s="68">
        <f t="shared" ref="AG39" si="26">AF39+P39</f>
        <v>0</v>
      </c>
      <c r="AJ39" s="68">
        <f t="shared" si="4"/>
        <v>0</v>
      </c>
      <c r="AL39" s="143"/>
      <c r="AN39" s="68">
        <f t="shared" ref="AN39" si="27">AL39+AJ39</f>
        <v>0</v>
      </c>
      <c r="AT39" s="61">
        <f>AN39</f>
        <v>0</v>
      </c>
      <c r="AU39" s="118"/>
      <c r="AV39" s="92"/>
    </row>
    <row r="40" spans="1:48" ht="15" thickBot="1">
      <c r="D40" s="69" t="e">
        <f>SUM(D39+D37)</f>
        <v>#DIV/0!</v>
      </c>
      <c r="E40" s="69" t="e">
        <f t="shared" ref="E40:H40" si="28">SUM(E39+E37)</f>
        <v>#DIV/0!</v>
      </c>
      <c r="F40" s="69" t="e">
        <f t="shared" si="28"/>
        <v>#DIV/0!</v>
      </c>
      <c r="G40" s="69" t="e">
        <f t="shared" si="28"/>
        <v>#DIV/0!</v>
      </c>
      <c r="H40" s="105" t="e">
        <f t="shared" si="28"/>
        <v>#DIV/0!</v>
      </c>
      <c r="I40" s="69" t="e">
        <f t="shared" ref="I40" si="29">SUM(I39+I37)</f>
        <v>#DIV/0!</v>
      </c>
      <c r="J40" s="69" t="e">
        <f t="shared" ref="J40" si="30">SUM(J39+J37)</f>
        <v>#DIV/0!</v>
      </c>
      <c r="K40" s="69">
        <f t="shared" ref="K40" si="31">SUM(K39+K37)</f>
        <v>0</v>
      </c>
      <c r="L40" s="69">
        <f t="shared" ref="L40" si="32">SUM(L39+L37)</f>
        <v>0</v>
      </c>
      <c r="M40" s="69">
        <f t="shared" ref="M40" si="33">SUM(M39+M37)</f>
        <v>0</v>
      </c>
      <c r="N40" s="69">
        <f t="shared" ref="N40" si="34">SUM(N39+N37)</f>
        <v>0</v>
      </c>
      <c r="O40" s="69">
        <f t="shared" ref="O40:Q40" si="35">SUM(O39+O37)</f>
        <v>0</v>
      </c>
      <c r="P40" s="105" t="e">
        <f t="shared" si="35"/>
        <v>#DIV/0!</v>
      </c>
      <c r="Q40" s="69">
        <f t="shared" si="35"/>
        <v>0</v>
      </c>
      <c r="R40" s="69">
        <f t="shared" ref="R40" si="36">SUM(R39+R37)</f>
        <v>0</v>
      </c>
      <c r="S40" s="69">
        <f t="shared" ref="S40" si="37">SUM(S39+S37)</f>
        <v>0</v>
      </c>
      <c r="T40" s="69">
        <f t="shared" ref="T40" si="38">SUM(T39+T37)</f>
        <v>0</v>
      </c>
      <c r="U40" s="69">
        <f t="shared" ref="U40" si="39">SUM(U39+U37)</f>
        <v>0</v>
      </c>
      <c r="V40" s="69">
        <f t="shared" ref="V40" si="40">SUM(V39+V37)</f>
        <v>0</v>
      </c>
      <c r="W40" s="69">
        <f t="shared" ref="W40" si="41">SUM(W39+W37)</f>
        <v>0</v>
      </c>
      <c r="X40" s="69">
        <f t="shared" ref="X40" si="42">SUM(X39+X37)</f>
        <v>0</v>
      </c>
      <c r="Y40" s="69">
        <f t="shared" ref="Y40" si="43">SUM(Y39+Y37)</f>
        <v>0</v>
      </c>
      <c r="Z40" s="69">
        <f t="shared" ref="Z40" si="44">SUM(Z39+Z37)</f>
        <v>0</v>
      </c>
      <c r="AA40" s="69">
        <f t="shared" ref="AA40" si="45">SUM(AA39+AA37)</f>
        <v>0</v>
      </c>
      <c r="AB40" s="69">
        <f t="shared" ref="AB40" si="46">SUM(AB39+AB37)</f>
        <v>0</v>
      </c>
      <c r="AC40" s="69">
        <f t="shared" ref="AC40" si="47">SUM(AC39+AC37)</f>
        <v>0</v>
      </c>
      <c r="AD40" s="69" t="e">
        <f t="shared" ref="AD40" si="48">SUM(AD39+AD37)</f>
        <v>#DIV/0!</v>
      </c>
      <c r="AE40" s="69" t="e">
        <f t="shared" ref="AE40:AG40" si="49">SUM(AE39+AE37)</f>
        <v>#DIV/0!</v>
      </c>
      <c r="AF40" s="105" t="e">
        <f t="shared" si="49"/>
        <v>#DIV/0!</v>
      </c>
      <c r="AG40" s="105" t="e">
        <f t="shared" si="49"/>
        <v>#DIV/0!</v>
      </c>
      <c r="AJ40" s="105" t="e">
        <f t="shared" ref="AJ40" si="50">SUM(AJ39+AJ37)</f>
        <v>#DIV/0!</v>
      </c>
      <c r="AL40" s="142">
        <f>AL39+AL37</f>
        <v>0</v>
      </c>
      <c r="AN40" s="105" t="e">
        <f>AN39+AN37</f>
        <v>#DIV/0!</v>
      </c>
      <c r="AP40" s="69" t="e">
        <f>AP39+AP37</f>
        <v>#DIV/0!</v>
      </c>
      <c r="AQ40" s="69" t="e">
        <f t="shared" ref="AQ40:AT40" si="51">AQ39+AQ37</f>
        <v>#DIV/0!</v>
      </c>
      <c r="AR40" s="69" t="e">
        <f t="shared" si="51"/>
        <v>#DIV/0!</v>
      </c>
      <c r="AS40" s="69" t="e">
        <f t="shared" si="51"/>
        <v>#DIV/0!</v>
      </c>
      <c r="AT40" s="69" t="e">
        <f t="shared" si="51"/>
        <v>#DIV/0!</v>
      </c>
      <c r="AU40" s="65" t="e">
        <f>SUM(AP40:AT40)</f>
        <v>#DIV/0!</v>
      </c>
      <c r="AV40" s="92" t="e">
        <f>AU40-AN40</f>
        <v>#DIV/0!</v>
      </c>
    </row>
    <row r="41" spans="1:48" ht="15" thickTop="1">
      <c r="AP41" s="42" t="e">
        <f>AP40*1.0903</f>
        <v>#DIV/0!</v>
      </c>
      <c r="AQ41" s="42" t="e">
        <f t="shared" ref="AQ41:AT41" si="52">AQ40*1.0903</f>
        <v>#DIV/0!</v>
      </c>
      <c r="AR41" s="42" t="e">
        <f t="shared" si="52"/>
        <v>#DIV/0!</v>
      </c>
      <c r="AS41" s="42" t="e">
        <f t="shared" si="52"/>
        <v>#DIV/0!</v>
      </c>
      <c r="AT41" s="42" t="e">
        <f t="shared" si="52"/>
        <v>#DIV/0!</v>
      </c>
      <c r="AU41" s="118" t="e">
        <f>SUM(AP41:AT41)</f>
        <v>#DIV/0!</v>
      </c>
      <c r="AV41" s="92"/>
    </row>
    <row r="42" spans="1:48">
      <c r="D42" s="92"/>
      <c r="AT42" s="92">
        <f>AT39*1.0904</f>
        <v>0</v>
      </c>
      <c r="AU42" s="118"/>
      <c r="AV42" s="9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004A8-3F81-4414-A445-EAB8C53243FD}">
  <sheetPr>
    <tabColor theme="3"/>
  </sheetPr>
  <dimension ref="A1:AD39"/>
  <sheetViews>
    <sheetView zoomScale="85" zoomScaleNormal="85" workbookViewId="0">
      <pane xSplit="3" ySplit="2" topLeftCell="D3" activePane="bottomRight" state="frozen"/>
      <selection pane="topRight" activeCell="D1" sqref="D1"/>
      <selection pane="bottomLeft" activeCell="A3" sqref="A3"/>
      <selection pane="bottomRight" activeCell="E6" sqref="E6"/>
    </sheetView>
  </sheetViews>
  <sheetFormatPr defaultRowHeight="14.4"/>
  <cols>
    <col min="1" max="1" width="12.109375" customWidth="1"/>
    <col min="3" max="3" width="37.44140625" bestFit="1" customWidth="1"/>
    <col min="4" max="4" width="10.44140625" customWidth="1"/>
    <col min="9" max="9" width="9.109375" bestFit="1" customWidth="1"/>
    <col min="10" max="10" width="3.5546875" style="117" customWidth="1"/>
    <col min="11" max="11" width="10.5546875" customWidth="1"/>
    <col min="17" max="17" width="3.5546875" style="117" customWidth="1"/>
    <col min="23" max="23" width="9.5546875" customWidth="1"/>
    <col min="24" max="24" width="4.5546875" customWidth="1"/>
  </cols>
  <sheetData>
    <row r="1" spans="1:30">
      <c r="A1" s="78" t="s">
        <v>211</v>
      </c>
      <c r="D1" s="85"/>
      <c r="E1" s="169"/>
      <c r="F1" s="85"/>
      <c r="G1" s="85"/>
      <c r="H1" s="85"/>
      <c r="I1" s="85"/>
      <c r="J1" s="113"/>
      <c r="K1" s="85"/>
      <c r="L1" s="85"/>
      <c r="M1" s="85"/>
      <c r="N1" s="85"/>
      <c r="O1" s="85"/>
      <c r="P1" s="85"/>
      <c r="Q1" s="113"/>
      <c r="R1" s="85"/>
      <c r="S1" s="85"/>
      <c r="T1" s="85"/>
      <c r="U1" s="85"/>
      <c r="V1" s="85"/>
      <c r="Y1" t="s">
        <v>219</v>
      </c>
    </row>
    <row r="2" spans="1:30" ht="27.6">
      <c r="A2" s="163" t="str">
        <f ca="1">MID(CELL("filename",A1),FIND("]",CELL("filename",A1))+1,256)</f>
        <v>Level Two</v>
      </c>
      <c r="D2" s="74" t="s">
        <v>209</v>
      </c>
      <c r="E2" s="74" t="str">
        <f>'Level One'!AP2</f>
        <v>Shipper</v>
      </c>
      <c r="F2" s="74" t="str">
        <f>'Level One'!AQ2</f>
        <v>NTS</v>
      </c>
      <c r="G2" s="74" t="str">
        <f>'Level One'!AR2</f>
        <v>DN</v>
      </c>
      <c r="H2" s="74" t="str">
        <f>'Level One'!AS2</f>
        <v>IGT</v>
      </c>
      <c r="I2" s="74" t="s">
        <v>210</v>
      </c>
      <c r="J2" s="114"/>
      <c r="K2" s="74" t="s">
        <v>199</v>
      </c>
      <c r="L2" s="74" t="str">
        <f>E2</f>
        <v>Shipper</v>
      </c>
      <c r="M2" s="74" t="str">
        <f>F2</f>
        <v>NTS</v>
      </c>
      <c r="N2" s="74" t="str">
        <f>G2</f>
        <v>DN</v>
      </c>
      <c r="O2" s="74" t="str">
        <f>H2</f>
        <v>IGT</v>
      </c>
      <c r="P2" s="74" t="str">
        <f>I2</f>
        <v>Other</v>
      </c>
      <c r="Q2" s="114"/>
      <c r="R2" s="74" t="str">
        <f>L2</f>
        <v>Shipper</v>
      </c>
      <c r="S2" s="74" t="str">
        <f>M2</f>
        <v>NTS</v>
      </c>
      <c r="T2" s="74" t="str">
        <f>N2</f>
        <v>DN</v>
      </c>
      <c r="U2" s="74" t="str">
        <f>O2</f>
        <v>IGT</v>
      </c>
      <c r="V2" s="74" t="str">
        <f>P2</f>
        <v>Other</v>
      </c>
      <c r="W2" s="74" t="s">
        <v>78</v>
      </c>
      <c r="Y2" t="str">
        <f>W2</f>
        <v>Grand total</v>
      </c>
      <c r="Z2" t="str">
        <f>R2</f>
        <v>Shipper</v>
      </c>
      <c r="AA2" t="str">
        <f>S2</f>
        <v>NTS</v>
      </c>
      <c r="AB2" t="str">
        <f>T2</f>
        <v>DN</v>
      </c>
      <c r="AC2" t="str">
        <f>U2</f>
        <v>IGT</v>
      </c>
      <c r="AD2" t="str">
        <f>V2</f>
        <v>Other</v>
      </c>
    </row>
    <row r="3" spans="1:30">
      <c r="A3" t="s">
        <v>97</v>
      </c>
      <c r="B3">
        <v>1</v>
      </c>
      <c r="C3" t="s">
        <v>122</v>
      </c>
      <c r="D3" s="106" t="e">
        <f>'Level One'!H3</f>
        <v>#DIV/0!</v>
      </c>
      <c r="E3" s="97" t="e">
        <f>'9 - Service Area - Customer'!K4*$D3</f>
        <v>#DIV/0!</v>
      </c>
      <c r="F3" s="97" t="e">
        <f>'9 - Service Area - Customer'!L4*$D3</f>
        <v>#DIV/0!</v>
      </c>
      <c r="G3" s="97" t="e">
        <f>'9 - Service Area - Customer'!N4*$D3</f>
        <v>#DIV/0!</v>
      </c>
      <c r="H3" s="97" t="e">
        <f>'9 - Service Area - Customer'!O4*$D3</f>
        <v>#DIV/0!</v>
      </c>
      <c r="I3" s="97"/>
      <c r="J3" s="97"/>
      <c r="K3" s="106" t="e">
        <f>'Level One'!AG3</f>
        <v>#DIV/0!</v>
      </c>
      <c r="L3" s="97" t="e">
        <f>'9 - Service Area - Customer'!K4*$K3</f>
        <v>#DIV/0!</v>
      </c>
      <c r="M3" s="97" t="e">
        <f>'9 - Service Area - Customer'!L4*$K3</f>
        <v>#DIV/0!</v>
      </c>
      <c r="N3" s="97" t="e">
        <f>'9 - Service Area - Customer'!N4*$K3</f>
        <v>#DIV/0!</v>
      </c>
      <c r="O3" s="97" t="e">
        <f>'9 - Service Area - Customer'!O4*$K3</f>
        <v>#DIV/0!</v>
      </c>
      <c r="P3" s="97"/>
      <c r="Q3" s="97"/>
      <c r="R3" s="97" t="e">
        <f>L3+E3</f>
        <v>#DIV/0!</v>
      </c>
      <c r="S3" s="97" t="e">
        <f>M3+F3</f>
        <v>#DIV/0!</v>
      </c>
      <c r="T3" s="97" t="e">
        <f>N3+G3</f>
        <v>#DIV/0!</v>
      </c>
      <c r="U3" s="97" t="e">
        <f>O3+H3</f>
        <v>#DIV/0!</v>
      </c>
      <c r="V3" s="97">
        <f>P3+I3</f>
        <v>0</v>
      </c>
      <c r="W3" s="106" t="e">
        <f t="shared" ref="W3:W20" si="0">SUM(R3:V3)</f>
        <v>#DIV/0!</v>
      </c>
      <c r="Y3" s="118" t="e">
        <f>W3-'Level One'!AJ3</f>
        <v>#DIV/0!</v>
      </c>
      <c r="Z3" s="118" t="e">
        <f>R3-'Level One'!AP3</f>
        <v>#DIV/0!</v>
      </c>
      <c r="AA3" s="118" t="e">
        <f>S3-'Level One'!AQ3</f>
        <v>#DIV/0!</v>
      </c>
      <c r="AB3" s="118" t="e">
        <f>T3-'Level One'!AR3</f>
        <v>#DIV/0!</v>
      </c>
      <c r="AC3" s="118" t="e">
        <f>U3-'Level One'!AS3</f>
        <v>#DIV/0!</v>
      </c>
      <c r="AD3" s="118">
        <f>V3-'Level One'!AT3</f>
        <v>0</v>
      </c>
    </row>
    <row r="4" spans="1:30">
      <c r="B4">
        <v>2</v>
      </c>
      <c r="C4" t="s">
        <v>120</v>
      </c>
      <c r="D4" s="106" t="e">
        <f>'Level One'!H4</f>
        <v>#DIV/0!</v>
      </c>
      <c r="E4" s="97" t="e">
        <f>'9 - Service Area - Customer'!K5*$D4</f>
        <v>#DIV/0!</v>
      </c>
      <c r="F4" s="97" t="e">
        <f>'9 - Service Area - Customer'!L5*$D4</f>
        <v>#DIV/0!</v>
      </c>
      <c r="G4" s="97" t="e">
        <f>'9 - Service Area - Customer'!N5*$D4</f>
        <v>#DIV/0!</v>
      </c>
      <c r="H4" s="97" t="e">
        <f>'9 - Service Area - Customer'!O5*$D4</f>
        <v>#DIV/0!</v>
      </c>
      <c r="I4" s="97"/>
      <c r="J4" s="97"/>
      <c r="K4" s="106" t="e">
        <f>'Level One'!AG4</f>
        <v>#DIV/0!</v>
      </c>
      <c r="L4" s="97" t="e">
        <f>'9 - Service Area - Customer'!K5*$K4</f>
        <v>#DIV/0!</v>
      </c>
      <c r="M4" s="97" t="e">
        <f>'9 - Service Area - Customer'!L5*$K4</f>
        <v>#DIV/0!</v>
      </c>
      <c r="N4" s="97" t="e">
        <f>'9 - Service Area - Customer'!N5*$K4</f>
        <v>#DIV/0!</v>
      </c>
      <c r="O4" s="97" t="e">
        <f>'9 - Service Area - Customer'!O5*$K4</f>
        <v>#DIV/0!</v>
      </c>
      <c r="P4" s="97"/>
      <c r="Q4" s="97"/>
      <c r="R4" s="97" t="e">
        <f t="shared" ref="R4:R20" si="1">L4+E4</f>
        <v>#DIV/0!</v>
      </c>
      <c r="S4" s="97" t="e">
        <f t="shared" ref="S4:S20" si="2">M4+F4</f>
        <v>#DIV/0!</v>
      </c>
      <c r="T4" s="97" t="e">
        <f t="shared" ref="T4:T20" si="3">N4+G4</f>
        <v>#DIV/0!</v>
      </c>
      <c r="U4" s="97" t="e">
        <f t="shared" ref="U4:U20" si="4">O4+H4</f>
        <v>#DIV/0!</v>
      </c>
      <c r="V4" s="97">
        <f t="shared" ref="V4:V20" si="5">P4+I4</f>
        <v>0</v>
      </c>
      <c r="W4" s="68" t="e">
        <f t="shared" si="0"/>
        <v>#DIV/0!</v>
      </c>
      <c r="Y4" s="118" t="e">
        <f>W4-'Level One'!AJ4</f>
        <v>#DIV/0!</v>
      </c>
      <c r="Z4" s="118" t="e">
        <f>R4-'Level One'!AP4</f>
        <v>#DIV/0!</v>
      </c>
      <c r="AA4" s="118" t="e">
        <f>S4-'Level One'!AQ4</f>
        <v>#DIV/0!</v>
      </c>
      <c r="AB4" s="118" t="e">
        <f>T4-'Level One'!AR4</f>
        <v>#DIV/0!</v>
      </c>
      <c r="AC4" s="118" t="e">
        <f>U4-'Level One'!AS4</f>
        <v>#DIV/0!</v>
      </c>
      <c r="AD4" s="118">
        <f>V4-'Level One'!AT4</f>
        <v>0</v>
      </c>
    </row>
    <row r="5" spans="1:30">
      <c r="B5">
        <v>3</v>
      </c>
      <c r="C5" t="s">
        <v>132</v>
      </c>
      <c r="D5" s="106" t="e">
        <f>'Level One'!H5</f>
        <v>#DIV/0!</v>
      </c>
      <c r="E5" s="97" t="e">
        <f>'9 - Service Area - Customer'!K6*$D5</f>
        <v>#DIV/0!</v>
      </c>
      <c r="F5" s="97" t="e">
        <f>'9 - Service Area - Customer'!L6*$D5</f>
        <v>#DIV/0!</v>
      </c>
      <c r="G5" s="97" t="e">
        <f>'9 - Service Area - Customer'!N6*$D5</f>
        <v>#DIV/0!</v>
      </c>
      <c r="H5" s="97" t="e">
        <f>'9 - Service Area - Customer'!O6*$D5</f>
        <v>#DIV/0!</v>
      </c>
      <c r="I5" s="97"/>
      <c r="J5" s="97"/>
      <c r="K5" s="106" t="e">
        <f>'Level One'!AG5</f>
        <v>#DIV/0!</v>
      </c>
      <c r="L5" s="97" t="e">
        <f>'9 - Service Area - Customer'!K6*$K5</f>
        <v>#DIV/0!</v>
      </c>
      <c r="M5" s="97" t="e">
        <f>'9 - Service Area - Customer'!L6*$K5</f>
        <v>#DIV/0!</v>
      </c>
      <c r="N5" s="97" t="e">
        <f>'9 - Service Area - Customer'!N6*$K5</f>
        <v>#DIV/0!</v>
      </c>
      <c r="O5" s="97" t="e">
        <f>'9 - Service Area - Customer'!O6*$K5</f>
        <v>#DIV/0!</v>
      </c>
      <c r="P5" s="97"/>
      <c r="Q5" s="97"/>
      <c r="R5" s="97" t="e">
        <f t="shared" si="1"/>
        <v>#DIV/0!</v>
      </c>
      <c r="S5" s="97" t="e">
        <f t="shared" si="2"/>
        <v>#DIV/0!</v>
      </c>
      <c r="T5" s="97" t="e">
        <f t="shared" si="3"/>
        <v>#DIV/0!</v>
      </c>
      <c r="U5" s="97" t="e">
        <f t="shared" si="4"/>
        <v>#DIV/0!</v>
      </c>
      <c r="V5" s="97">
        <f t="shared" si="5"/>
        <v>0</v>
      </c>
      <c r="W5" s="68" t="e">
        <f t="shared" si="0"/>
        <v>#DIV/0!</v>
      </c>
      <c r="Y5" s="118" t="e">
        <f>W5-'Level One'!AJ5</f>
        <v>#DIV/0!</v>
      </c>
      <c r="Z5" s="118" t="e">
        <f>R5-'Level One'!AP5</f>
        <v>#DIV/0!</v>
      </c>
      <c r="AA5" s="118" t="e">
        <f>S5-'Level One'!AQ5</f>
        <v>#DIV/0!</v>
      </c>
      <c r="AB5" s="118" t="e">
        <f>T5-'Level One'!AR5</f>
        <v>#DIV/0!</v>
      </c>
      <c r="AC5" s="118" t="e">
        <f>U5-'Level One'!AS5</f>
        <v>#DIV/0!</v>
      </c>
      <c r="AD5" s="118">
        <f>V5-'Level One'!AT5</f>
        <v>0</v>
      </c>
    </row>
    <row r="6" spans="1:30">
      <c r="B6">
        <v>4</v>
      </c>
      <c r="C6" t="s">
        <v>117</v>
      </c>
      <c r="D6" s="106" t="e">
        <f>'Level One'!H6</f>
        <v>#DIV/0!</v>
      </c>
      <c r="E6" s="97" t="e">
        <f>'9 - Service Area - Customer'!K7*$D6</f>
        <v>#DIV/0!</v>
      </c>
      <c r="F6" s="97" t="e">
        <f>'9 - Service Area - Customer'!L7*$D6</f>
        <v>#DIV/0!</v>
      </c>
      <c r="G6" s="97" t="e">
        <f>'9 - Service Area - Customer'!N7*$D6</f>
        <v>#DIV/0!</v>
      </c>
      <c r="H6" s="97" t="e">
        <f>'9 - Service Area - Customer'!O7*$D6</f>
        <v>#DIV/0!</v>
      </c>
      <c r="I6" s="97"/>
      <c r="J6" s="97"/>
      <c r="K6" s="106" t="e">
        <f>'Level One'!AG6</f>
        <v>#DIV/0!</v>
      </c>
      <c r="L6" s="97" t="e">
        <f>'9 - Service Area - Customer'!K7*$K6</f>
        <v>#DIV/0!</v>
      </c>
      <c r="M6" s="97" t="e">
        <f>'9 - Service Area - Customer'!L7*$K6</f>
        <v>#DIV/0!</v>
      </c>
      <c r="N6" s="97" t="e">
        <f>'9 - Service Area - Customer'!N7*$K6</f>
        <v>#DIV/0!</v>
      </c>
      <c r="O6" s="97" t="e">
        <f>'9 - Service Area - Customer'!O7*$K6</f>
        <v>#DIV/0!</v>
      </c>
      <c r="P6" s="97"/>
      <c r="Q6" s="97"/>
      <c r="R6" s="97" t="e">
        <f t="shared" si="1"/>
        <v>#DIV/0!</v>
      </c>
      <c r="S6" s="97" t="e">
        <f t="shared" si="2"/>
        <v>#DIV/0!</v>
      </c>
      <c r="T6" s="97" t="e">
        <f t="shared" si="3"/>
        <v>#DIV/0!</v>
      </c>
      <c r="U6" s="97" t="e">
        <f t="shared" si="4"/>
        <v>#DIV/0!</v>
      </c>
      <c r="V6" s="97">
        <f t="shared" si="5"/>
        <v>0</v>
      </c>
      <c r="W6" s="68" t="e">
        <f t="shared" si="0"/>
        <v>#DIV/0!</v>
      </c>
      <c r="Y6" s="118" t="e">
        <f>W6-'Level One'!AJ6</f>
        <v>#DIV/0!</v>
      </c>
      <c r="Z6" s="118" t="e">
        <f>R6-'Level One'!AP6</f>
        <v>#DIV/0!</v>
      </c>
      <c r="AA6" s="118" t="e">
        <f>S6-'Level One'!AQ6</f>
        <v>#DIV/0!</v>
      </c>
      <c r="AB6" s="118" t="e">
        <f>T6-'Level One'!AR6</f>
        <v>#DIV/0!</v>
      </c>
      <c r="AC6" s="118" t="e">
        <f>U6-'Level One'!AS6</f>
        <v>#DIV/0!</v>
      </c>
      <c r="AD6" s="118">
        <f>V6-'Level One'!AT6</f>
        <v>0</v>
      </c>
    </row>
    <row r="7" spans="1:30">
      <c r="B7">
        <v>5</v>
      </c>
      <c r="C7" t="s">
        <v>49</v>
      </c>
      <c r="D7" s="106" t="e">
        <f>'Level One'!H7</f>
        <v>#DIV/0!</v>
      </c>
      <c r="E7" s="97" t="e">
        <f>'9 - Service Area - Customer'!K8*$D7</f>
        <v>#DIV/0!</v>
      </c>
      <c r="F7" s="97" t="e">
        <f>'9 - Service Area - Customer'!L8*$D7</f>
        <v>#DIV/0!</v>
      </c>
      <c r="G7" s="97" t="e">
        <f>'9 - Service Area - Customer'!N8*$D7</f>
        <v>#DIV/0!</v>
      </c>
      <c r="H7" s="97" t="e">
        <f>'9 - Service Area - Customer'!O8*$D7</f>
        <v>#DIV/0!</v>
      </c>
      <c r="I7" s="97"/>
      <c r="J7" s="97"/>
      <c r="K7" s="106" t="e">
        <f>'Level One'!AG7</f>
        <v>#DIV/0!</v>
      </c>
      <c r="L7" s="97" t="e">
        <f>'9 - Service Area - Customer'!K8*$K7</f>
        <v>#DIV/0!</v>
      </c>
      <c r="M7" s="97" t="e">
        <f>'9 - Service Area - Customer'!L8*$K7</f>
        <v>#DIV/0!</v>
      </c>
      <c r="N7" s="97" t="e">
        <f>'9 - Service Area - Customer'!N8*$K7</f>
        <v>#DIV/0!</v>
      </c>
      <c r="O7" s="97" t="e">
        <f>'9 - Service Area - Customer'!O8*$K7</f>
        <v>#DIV/0!</v>
      </c>
      <c r="P7" s="97"/>
      <c r="Q7" s="97"/>
      <c r="R7" s="97" t="e">
        <f t="shared" si="1"/>
        <v>#DIV/0!</v>
      </c>
      <c r="S7" s="97" t="e">
        <f t="shared" si="2"/>
        <v>#DIV/0!</v>
      </c>
      <c r="T7" s="97" t="e">
        <f t="shared" si="3"/>
        <v>#DIV/0!</v>
      </c>
      <c r="U7" s="97" t="e">
        <f t="shared" si="4"/>
        <v>#DIV/0!</v>
      </c>
      <c r="V7" s="97">
        <f t="shared" si="5"/>
        <v>0</v>
      </c>
      <c r="W7" s="68" t="e">
        <f t="shared" si="0"/>
        <v>#DIV/0!</v>
      </c>
      <c r="Y7" s="118" t="e">
        <f>W7-'Level One'!AJ7</f>
        <v>#DIV/0!</v>
      </c>
      <c r="Z7" s="118" t="e">
        <f>R7-'Level One'!AP7</f>
        <v>#DIV/0!</v>
      </c>
      <c r="AA7" s="118" t="e">
        <f>S7-'Level One'!AQ7</f>
        <v>#DIV/0!</v>
      </c>
      <c r="AB7" s="118" t="e">
        <f>T7-'Level One'!AR7</f>
        <v>#DIV/0!</v>
      </c>
      <c r="AC7" s="118" t="e">
        <f>U7-'Level One'!AS7</f>
        <v>#DIV/0!</v>
      </c>
      <c r="AD7" s="118">
        <f>V7-'Level One'!AT7</f>
        <v>0</v>
      </c>
    </row>
    <row r="8" spans="1:30">
      <c r="B8">
        <v>6</v>
      </c>
      <c r="C8" t="s">
        <v>119</v>
      </c>
      <c r="D8" s="106" t="e">
        <f>'Level One'!H8</f>
        <v>#DIV/0!</v>
      </c>
      <c r="E8" s="97" t="e">
        <f>'9 - Service Area - Customer'!K9*$D8</f>
        <v>#DIV/0!</v>
      </c>
      <c r="F8" s="97" t="e">
        <f>'9 - Service Area - Customer'!L9*$D8</f>
        <v>#DIV/0!</v>
      </c>
      <c r="G8" s="97" t="e">
        <f>'9 - Service Area - Customer'!N9*$D8</f>
        <v>#DIV/0!</v>
      </c>
      <c r="H8" s="97" t="e">
        <f>'9 - Service Area - Customer'!O9*$D8</f>
        <v>#DIV/0!</v>
      </c>
      <c r="I8" s="97"/>
      <c r="J8" s="97"/>
      <c r="K8" s="106" t="e">
        <f>'Level One'!AG8</f>
        <v>#DIV/0!</v>
      </c>
      <c r="L8" s="97" t="e">
        <f>'9 - Service Area - Customer'!K9*$K8</f>
        <v>#DIV/0!</v>
      </c>
      <c r="M8" s="97" t="e">
        <f>'9 - Service Area - Customer'!L9*$K8</f>
        <v>#DIV/0!</v>
      </c>
      <c r="N8" s="97" t="e">
        <f>'9 - Service Area - Customer'!N9*$K8</f>
        <v>#DIV/0!</v>
      </c>
      <c r="O8" s="97" t="e">
        <f>'9 - Service Area - Customer'!O9*$K8</f>
        <v>#DIV/0!</v>
      </c>
      <c r="P8" s="97"/>
      <c r="Q8" s="97"/>
      <c r="R8" s="97" t="e">
        <f t="shared" si="1"/>
        <v>#DIV/0!</v>
      </c>
      <c r="S8" s="97" t="e">
        <f t="shared" si="2"/>
        <v>#DIV/0!</v>
      </c>
      <c r="T8" s="97" t="e">
        <f t="shared" si="3"/>
        <v>#DIV/0!</v>
      </c>
      <c r="U8" s="97" t="e">
        <f t="shared" si="4"/>
        <v>#DIV/0!</v>
      </c>
      <c r="V8" s="97">
        <f t="shared" si="5"/>
        <v>0</v>
      </c>
      <c r="W8" s="68" t="e">
        <f t="shared" si="0"/>
        <v>#DIV/0!</v>
      </c>
      <c r="Y8" s="118" t="e">
        <f>W8-'Level One'!AJ8</f>
        <v>#DIV/0!</v>
      </c>
      <c r="Z8" s="118" t="e">
        <f>R8-'Level One'!AP8</f>
        <v>#DIV/0!</v>
      </c>
      <c r="AA8" s="118" t="e">
        <f>S8-'Level One'!AQ8</f>
        <v>#DIV/0!</v>
      </c>
      <c r="AB8" s="118" t="e">
        <f>T8-'Level One'!AR8</f>
        <v>#DIV/0!</v>
      </c>
      <c r="AC8" s="118" t="e">
        <f>U8-'Level One'!AS8</f>
        <v>#DIV/0!</v>
      </c>
      <c r="AD8" s="118">
        <f>V8-'Level One'!AT8</f>
        <v>0</v>
      </c>
    </row>
    <row r="9" spans="1:30">
      <c r="B9">
        <v>7</v>
      </c>
      <c r="C9" t="s">
        <v>123</v>
      </c>
      <c r="D9" s="106" t="e">
        <f>'Level One'!H9</f>
        <v>#DIV/0!</v>
      </c>
      <c r="E9" s="97" t="e">
        <f>'9 - Service Area - Customer'!K10*$D9</f>
        <v>#DIV/0!</v>
      </c>
      <c r="F9" s="97" t="e">
        <f>'9 - Service Area - Customer'!L10*$D9</f>
        <v>#DIV/0!</v>
      </c>
      <c r="G9" s="97" t="e">
        <f>'9 - Service Area - Customer'!N10*$D9</f>
        <v>#DIV/0!</v>
      </c>
      <c r="H9" s="97" t="e">
        <f>'9 - Service Area - Customer'!O10*$D9</f>
        <v>#DIV/0!</v>
      </c>
      <c r="I9" s="97"/>
      <c r="J9" s="97"/>
      <c r="K9" s="106" t="e">
        <f>'Level One'!AG9</f>
        <v>#DIV/0!</v>
      </c>
      <c r="L9" s="97" t="e">
        <f>'9 - Service Area - Customer'!K10*$K9</f>
        <v>#DIV/0!</v>
      </c>
      <c r="M9" s="97" t="e">
        <f>'9 - Service Area - Customer'!L10*$K9</f>
        <v>#DIV/0!</v>
      </c>
      <c r="N9" s="97" t="e">
        <f>'9 - Service Area - Customer'!N10*$K9</f>
        <v>#DIV/0!</v>
      </c>
      <c r="O9" s="97" t="e">
        <f>'9 - Service Area - Customer'!O10*$K9</f>
        <v>#DIV/0!</v>
      </c>
      <c r="P9" s="97"/>
      <c r="Q9" s="97"/>
      <c r="R9" s="97" t="e">
        <f t="shared" si="1"/>
        <v>#DIV/0!</v>
      </c>
      <c r="S9" s="97" t="e">
        <f t="shared" si="2"/>
        <v>#DIV/0!</v>
      </c>
      <c r="T9" s="97" t="e">
        <f t="shared" si="3"/>
        <v>#DIV/0!</v>
      </c>
      <c r="U9" s="97" t="e">
        <f t="shared" si="4"/>
        <v>#DIV/0!</v>
      </c>
      <c r="V9" s="97">
        <f t="shared" si="5"/>
        <v>0</v>
      </c>
      <c r="W9" s="68" t="e">
        <f>SUM(R9:V9)</f>
        <v>#DIV/0!</v>
      </c>
      <c r="Y9" s="118" t="e">
        <f>W9-'Level One'!AJ9</f>
        <v>#DIV/0!</v>
      </c>
      <c r="Z9" s="118" t="e">
        <f>R9-'Level One'!AP9</f>
        <v>#DIV/0!</v>
      </c>
      <c r="AA9" s="118" t="e">
        <f>S9-'Level One'!AQ9</f>
        <v>#DIV/0!</v>
      </c>
      <c r="AB9" s="118" t="e">
        <f>T9-'Level One'!AR9</f>
        <v>#DIV/0!</v>
      </c>
      <c r="AC9" s="118" t="e">
        <f>U9-'Level One'!AS9</f>
        <v>#DIV/0!</v>
      </c>
      <c r="AD9" s="118">
        <f>V9-'Level One'!AT9</f>
        <v>0</v>
      </c>
    </row>
    <row r="10" spans="1:30">
      <c r="B10">
        <v>8</v>
      </c>
      <c r="C10" t="s">
        <v>118</v>
      </c>
      <c r="D10" s="106" t="e">
        <f>'Level One'!H10</f>
        <v>#DIV/0!</v>
      </c>
      <c r="E10" s="97" t="e">
        <f>'9 - Service Area - Customer'!K11*$D10</f>
        <v>#DIV/0!</v>
      </c>
      <c r="F10" s="97" t="e">
        <f>'9 - Service Area - Customer'!L11*$D10</f>
        <v>#DIV/0!</v>
      </c>
      <c r="G10" s="97" t="e">
        <f>'9 - Service Area - Customer'!N11*$D10</f>
        <v>#DIV/0!</v>
      </c>
      <c r="H10" s="97" t="e">
        <f>'9 - Service Area - Customer'!O11*$D10</f>
        <v>#DIV/0!</v>
      </c>
      <c r="I10" s="97"/>
      <c r="J10" s="97"/>
      <c r="K10" s="106" t="e">
        <f>'Level One'!AG10</f>
        <v>#DIV/0!</v>
      </c>
      <c r="L10" s="97" t="e">
        <f>'9 - Service Area - Customer'!K11*$K10</f>
        <v>#DIV/0!</v>
      </c>
      <c r="M10" s="97" t="e">
        <f>'9 - Service Area - Customer'!L11*$K10</f>
        <v>#DIV/0!</v>
      </c>
      <c r="N10" s="97" t="e">
        <f>'9 - Service Area - Customer'!N11*$K10</f>
        <v>#DIV/0!</v>
      </c>
      <c r="O10" s="97" t="e">
        <f>'9 - Service Area - Customer'!O11*$K10</f>
        <v>#DIV/0!</v>
      </c>
      <c r="P10" s="97"/>
      <c r="Q10" s="97"/>
      <c r="R10" s="97" t="e">
        <f t="shared" si="1"/>
        <v>#DIV/0!</v>
      </c>
      <c r="S10" s="97" t="e">
        <f t="shared" si="2"/>
        <v>#DIV/0!</v>
      </c>
      <c r="T10" s="97" t="e">
        <f t="shared" si="3"/>
        <v>#DIV/0!</v>
      </c>
      <c r="U10" s="97" t="e">
        <f t="shared" si="4"/>
        <v>#DIV/0!</v>
      </c>
      <c r="V10" s="97">
        <f t="shared" si="5"/>
        <v>0</v>
      </c>
      <c r="W10" s="68" t="e">
        <f t="shared" si="0"/>
        <v>#DIV/0!</v>
      </c>
      <c r="Y10" s="118" t="e">
        <f>W10-'Level One'!AJ10</f>
        <v>#DIV/0!</v>
      </c>
      <c r="Z10" s="118" t="e">
        <f>R10-'Level One'!AP10</f>
        <v>#DIV/0!</v>
      </c>
      <c r="AA10" s="118" t="e">
        <f>S10-'Level One'!AQ10</f>
        <v>#DIV/0!</v>
      </c>
      <c r="AB10" s="118" t="e">
        <f>T10-'Level One'!AR10</f>
        <v>#DIV/0!</v>
      </c>
      <c r="AC10" s="118" t="e">
        <f>U10-'Level One'!AS10</f>
        <v>#DIV/0!</v>
      </c>
      <c r="AD10" s="118">
        <f>V10-'Level One'!AT10</f>
        <v>0</v>
      </c>
    </row>
    <row r="11" spans="1:30">
      <c r="B11">
        <v>9</v>
      </c>
      <c r="C11" t="s">
        <v>121</v>
      </c>
      <c r="D11" s="106" t="e">
        <f>'Level One'!H11</f>
        <v>#DIV/0!</v>
      </c>
      <c r="E11" s="97" t="e">
        <f>'9 - Service Area - Customer'!K12*$D11</f>
        <v>#DIV/0!</v>
      </c>
      <c r="F11" s="97" t="e">
        <f>'9 - Service Area - Customer'!L12*$D11</f>
        <v>#DIV/0!</v>
      </c>
      <c r="G11" s="97" t="e">
        <f>'9 - Service Area - Customer'!N12*$D11</f>
        <v>#DIV/0!</v>
      </c>
      <c r="H11" s="97" t="e">
        <f>'9 - Service Area - Customer'!O12*$D11</f>
        <v>#DIV/0!</v>
      </c>
      <c r="I11" s="97"/>
      <c r="J11" s="97"/>
      <c r="K11" s="106" t="e">
        <f>'Level One'!AG11</f>
        <v>#DIV/0!</v>
      </c>
      <c r="L11" s="97" t="e">
        <f>'9 - Service Area - Customer'!K12*$K11</f>
        <v>#DIV/0!</v>
      </c>
      <c r="M11" s="97" t="e">
        <f>'9 - Service Area - Customer'!L12*$K11</f>
        <v>#DIV/0!</v>
      </c>
      <c r="N11" s="97" t="e">
        <f>'9 - Service Area - Customer'!N12*$K11</f>
        <v>#DIV/0!</v>
      </c>
      <c r="O11" s="97" t="e">
        <f>'9 - Service Area - Customer'!O12*$K11</f>
        <v>#DIV/0!</v>
      </c>
      <c r="P11" s="97"/>
      <c r="Q11" s="97"/>
      <c r="R11" s="97" t="e">
        <f t="shared" si="1"/>
        <v>#DIV/0!</v>
      </c>
      <c r="S11" s="97" t="e">
        <f t="shared" si="2"/>
        <v>#DIV/0!</v>
      </c>
      <c r="T11" s="97" t="e">
        <f t="shared" si="3"/>
        <v>#DIV/0!</v>
      </c>
      <c r="U11" s="97" t="e">
        <f t="shared" si="4"/>
        <v>#DIV/0!</v>
      </c>
      <c r="V11" s="97">
        <f t="shared" si="5"/>
        <v>0</v>
      </c>
      <c r="W11" s="68" t="e">
        <f t="shared" si="0"/>
        <v>#DIV/0!</v>
      </c>
      <c r="Y11" s="118" t="e">
        <f>W11-'Level One'!AJ11</f>
        <v>#DIV/0!</v>
      </c>
      <c r="Z11" s="118" t="e">
        <f>R11-'Level One'!AP11</f>
        <v>#DIV/0!</v>
      </c>
      <c r="AA11" s="118" t="e">
        <f>S11-'Level One'!AQ11</f>
        <v>#DIV/0!</v>
      </c>
      <c r="AB11" s="118" t="e">
        <f>T11-'Level One'!AR11</f>
        <v>#DIV/0!</v>
      </c>
      <c r="AC11" s="118" t="e">
        <f>U11-'Level One'!AS11</f>
        <v>#DIV/0!</v>
      </c>
      <c r="AD11" s="118">
        <f>V11-'Level One'!AT11</f>
        <v>0</v>
      </c>
    </row>
    <row r="12" spans="1:30">
      <c r="B12">
        <v>10</v>
      </c>
      <c r="C12" t="s">
        <v>124</v>
      </c>
      <c r="D12" s="106" t="e">
        <f>'Level One'!H12</f>
        <v>#DIV/0!</v>
      </c>
      <c r="E12" s="97" t="e">
        <f>'9 - Service Area - Customer'!K13*$D12</f>
        <v>#DIV/0!</v>
      </c>
      <c r="F12" s="97" t="e">
        <f>'9 - Service Area - Customer'!L13*$D12</f>
        <v>#DIV/0!</v>
      </c>
      <c r="G12" s="97" t="e">
        <f>'9 - Service Area - Customer'!N13*$D12</f>
        <v>#DIV/0!</v>
      </c>
      <c r="H12" s="97" t="e">
        <f>'9 - Service Area - Customer'!O13*$D12</f>
        <v>#DIV/0!</v>
      </c>
      <c r="I12" s="97"/>
      <c r="J12" s="97"/>
      <c r="K12" s="106" t="e">
        <f>'Level One'!AG12</f>
        <v>#DIV/0!</v>
      </c>
      <c r="L12" s="97" t="e">
        <f>'9 - Service Area - Customer'!K13*$K12</f>
        <v>#DIV/0!</v>
      </c>
      <c r="M12" s="97" t="e">
        <f>'9 - Service Area - Customer'!L13*$K12</f>
        <v>#DIV/0!</v>
      </c>
      <c r="N12" s="97" t="e">
        <f>'9 - Service Area - Customer'!N13*$K12</f>
        <v>#DIV/0!</v>
      </c>
      <c r="O12" s="97" t="e">
        <f>'9 - Service Area - Customer'!O13*$K12</f>
        <v>#DIV/0!</v>
      </c>
      <c r="P12" s="97"/>
      <c r="Q12" s="97"/>
      <c r="R12" s="97" t="e">
        <f t="shared" si="1"/>
        <v>#DIV/0!</v>
      </c>
      <c r="S12" s="97" t="e">
        <f t="shared" si="2"/>
        <v>#DIV/0!</v>
      </c>
      <c r="T12" s="97" t="e">
        <f t="shared" si="3"/>
        <v>#DIV/0!</v>
      </c>
      <c r="U12" s="97" t="e">
        <f t="shared" si="4"/>
        <v>#DIV/0!</v>
      </c>
      <c r="V12" s="97">
        <f t="shared" si="5"/>
        <v>0</v>
      </c>
      <c r="W12" s="68" t="e">
        <f t="shared" si="0"/>
        <v>#DIV/0!</v>
      </c>
      <c r="Y12" s="118" t="e">
        <f>W12-'Level One'!AJ12</f>
        <v>#DIV/0!</v>
      </c>
      <c r="Z12" s="118" t="e">
        <f>R12-'Level One'!AP12</f>
        <v>#DIV/0!</v>
      </c>
      <c r="AA12" s="118" t="e">
        <f>S12-'Level One'!AQ12</f>
        <v>#DIV/0!</v>
      </c>
      <c r="AB12" s="118" t="e">
        <f>T12-'Level One'!AR12</f>
        <v>#DIV/0!</v>
      </c>
      <c r="AC12" s="118" t="e">
        <f>U12-'Level One'!AS12</f>
        <v>#DIV/0!</v>
      </c>
      <c r="AD12" s="118">
        <f>V12-'Level One'!AT12</f>
        <v>0</v>
      </c>
    </row>
    <row r="13" spans="1:30">
      <c r="B13">
        <v>11</v>
      </c>
      <c r="C13" t="s">
        <v>125</v>
      </c>
      <c r="D13" s="106" t="e">
        <f>'Level One'!H13</f>
        <v>#DIV/0!</v>
      </c>
      <c r="E13" s="97" t="e">
        <f>'9 - Service Area - Customer'!K14*$D13</f>
        <v>#DIV/0!</v>
      </c>
      <c r="F13" s="97" t="e">
        <f>'9 - Service Area - Customer'!L14*$D13</f>
        <v>#DIV/0!</v>
      </c>
      <c r="G13" s="97" t="e">
        <f>'9 - Service Area - Customer'!N14*$D13</f>
        <v>#DIV/0!</v>
      </c>
      <c r="H13" s="97" t="e">
        <f>'9 - Service Area - Customer'!O14*$D13</f>
        <v>#DIV/0!</v>
      </c>
      <c r="I13" s="97"/>
      <c r="J13" s="97"/>
      <c r="K13" s="106" t="e">
        <f>'Level One'!AG13</f>
        <v>#DIV/0!</v>
      </c>
      <c r="L13" s="97" t="e">
        <f>'9 - Service Area - Customer'!K14*$K13</f>
        <v>#DIV/0!</v>
      </c>
      <c r="M13" s="97" t="e">
        <f>'9 - Service Area - Customer'!L14*$K13</f>
        <v>#DIV/0!</v>
      </c>
      <c r="N13" s="97" t="e">
        <f>'9 - Service Area - Customer'!N14*$K13</f>
        <v>#DIV/0!</v>
      </c>
      <c r="O13" s="97" t="e">
        <f>'9 - Service Area - Customer'!O14*$K13</f>
        <v>#DIV/0!</v>
      </c>
      <c r="P13" s="97"/>
      <c r="Q13" s="97"/>
      <c r="R13" s="97" t="e">
        <f t="shared" si="1"/>
        <v>#DIV/0!</v>
      </c>
      <c r="S13" s="97" t="e">
        <f t="shared" si="2"/>
        <v>#DIV/0!</v>
      </c>
      <c r="T13" s="97" t="e">
        <f t="shared" si="3"/>
        <v>#DIV/0!</v>
      </c>
      <c r="U13" s="97" t="e">
        <f t="shared" si="4"/>
        <v>#DIV/0!</v>
      </c>
      <c r="V13" s="97">
        <f t="shared" si="5"/>
        <v>0</v>
      </c>
      <c r="W13" s="68" t="e">
        <f t="shared" si="0"/>
        <v>#DIV/0!</v>
      </c>
      <c r="Y13" s="118" t="e">
        <f>W13-'Level One'!AJ13</f>
        <v>#DIV/0!</v>
      </c>
      <c r="Z13" s="118" t="e">
        <f>R13-'Level One'!AP13</f>
        <v>#DIV/0!</v>
      </c>
      <c r="AA13" s="118" t="e">
        <f>S13-'Level One'!AQ13</f>
        <v>#DIV/0!</v>
      </c>
      <c r="AB13" s="118" t="e">
        <f>T13-'Level One'!AR13</f>
        <v>#DIV/0!</v>
      </c>
      <c r="AC13" s="118" t="e">
        <f>U13-'Level One'!AS13</f>
        <v>#DIV/0!</v>
      </c>
      <c r="AD13" s="118">
        <f>V13-'Level One'!AT13</f>
        <v>0</v>
      </c>
    </row>
    <row r="14" spans="1:30">
      <c r="B14">
        <v>12</v>
      </c>
      <c r="C14" t="s">
        <v>126</v>
      </c>
      <c r="D14" s="106" t="e">
        <f>'Level One'!H14</f>
        <v>#DIV/0!</v>
      </c>
      <c r="E14" s="97" t="e">
        <f>'9 - Service Area - Customer'!K15*$D14</f>
        <v>#DIV/0!</v>
      </c>
      <c r="F14" s="97" t="e">
        <f>'9 - Service Area - Customer'!L15*$D14</f>
        <v>#DIV/0!</v>
      </c>
      <c r="G14" s="97" t="e">
        <f>'9 - Service Area - Customer'!N15*$D14</f>
        <v>#DIV/0!</v>
      </c>
      <c r="H14" s="97" t="e">
        <f>'9 - Service Area - Customer'!O15*$D14</f>
        <v>#DIV/0!</v>
      </c>
      <c r="I14" s="97"/>
      <c r="J14" s="97"/>
      <c r="K14" s="106" t="e">
        <f>'Level One'!AG14</f>
        <v>#DIV/0!</v>
      </c>
      <c r="L14" s="97" t="e">
        <f>'9 - Service Area - Customer'!K15*$K14</f>
        <v>#DIV/0!</v>
      </c>
      <c r="M14" s="97" t="e">
        <f>'9 - Service Area - Customer'!L15*$K14</f>
        <v>#DIV/0!</v>
      </c>
      <c r="N14" s="97" t="e">
        <f>'9 - Service Area - Customer'!N15*$K14</f>
        <v>#DIV/0!</v>
      </c>
      <c r="O14" s="97" t="e">
        <f>'9 - Service Area - Customer'!O15*$K14</f>
        <v>#DIV/0!</v>
      </c>
      <c r="P14" s="97"/>
      <c r="Q14" s="97"/>
      <c r="R14" s="97" t="e">
        <f t="shared" si="1"/>
        <v>#DIV/0!</v>
      </c>
      <c r="S14" s="97" t="e">
        <f t="shared" si="2"/>
        <v>#DIV/0!</v>
      </c>
      <c r="T14" s="97" t="e">
        <f t="shared" si="3"/>
        <v>#DIV/0!</v>
      </c>
      <c r="U14" s="97" t="e">
        <f t="shared" si="4"/>
        <v>#DIV/0!</v>
      </c>
      <c r="V14" s="97">
        <f t="shared" si="5"/>
        <v>0</v>
      </c>
      <c r="W14" s="68" t="e">
        <f t="shared" si="0"/>
        <v>#DIV/0!</v>
      </c>
      <c r="Y14" s="118" t="e">
        <f>W14-'Level One'!AJ14</f>
        <v>#DIV/0!</v>
      </c>
      <c r="Z14" s="118" t="e">
        <f>R14-'Level One'!AP14</f>
        <v>#DIV/0!</v>
      </c>
      <c r="AA14" s="118" t="e">
        <f>S14-'Level One'!AQ14</f>
        <v>#DIV/0!</v>
      </c>
      <c r="AB14" s="118" t="e">
        <f>T14-'Level One'!AR14</f>
        <v>#DIV/0!</v>
      </c>
      <c r="AC14" s="118" t="e">
        <f>U14-'Level One'!AS14</f>
        <v>#DIV/0!</v>
      </c>
      <c r="AD14" s="118">
        <f>V14-'Level One'!AT14</f>
        <v>0</v>
      </c>
    </row>
    <row r="15" spans="1:30">
      <c r="B15">
        <v>13</v>
      </c>
      <c r="C15" t="s">
        <v>133</v>
      </c>
      <c r="D15" s="106" t="e">
        <f>'Level One'!H15</f>
        <v>#DIV/0!</v>
      </c>
      <c r="E15" s="97" t="e">
        <f>'9 - Service Area - Customer'!K16*$D15</f>
        <v>#DIV/0!</v>
      </c>
      <c r="F15" s="97" t="e">
        <f>'9 - Service Area - Customer'!L16*$D15</f>
        <v>#DIV/0!</v>
      </c>
      <c r="G15" s="97" t="e">
        <f>'9 - Service Area - Customer'!N16*$D15</f>
        <v>#DIV/0!</v>
      </c>
      <c r="H15" s="97" t="e">
        <f>'9 - Service Area - Customer'!O16*$D15</f>
        <v>#DIV/0!</v>
      </c>
      <c r="I15" s="97"/>
      <c r="J15" s="97"/>
      <c r="K15" s="106" t="e">
        <f>'Level One'!AG15</f>
        <v>#DIV/0!</v>
      </c>
      <c r="L15" s="97" t="e">
        <f>'9 - Service Area - Customer'!K16*$K15</f>
        <v>#DIV/0!</v>
      </c>
      <c r="M15" s="97" t="e">
        <f>'9 - Service Area - Customer'!L16*$K15</f>
        <v>#DIV/0!</v>
      </c>
      <c r="N15" s="97" t="e">
        <f>'9 - Service Area - Customer'!N16*$K15</f>
        <v>#DIV/0!</v>
      </c>
      <c r="O15" s="97" t="e">
        <f>'9 - Service Area - Customer'!O16*$K15</f>
        <v>#DIV/0!</v>
      </c>
      <c r="P15" s="97"/>
      <c r="Q15" s="97"/>
      <c r="R15" s="97" t="e">
        <f t="shared" si="1"/>
        <v>#DIV/0!</v>
      </c>
      <c r="S15" s="97" t="e">
        <f t="shared" si="2"/>
        <v>#DIV/0!</v>
      </c>
      <c r="T15" s="97" t="e">
        <f t="shared" si="3"/>
        <v>#DIV/0!</v>
      </c>
      <c r="U15" s="97" t="e">
        <f t="shared" si="4"/>
        <v>#DIV/0!</v>
      </c>
      <c r="V15" s="97">
        <f t="shared" si="5"/>
        <v>0</v>
      </c>
      <c r="W15" s="68" t="e">
        <f t="shared" si="0"/>
        <v>#DIV/0!</v>
      </c>
      <c r="Y15" s="118" t="e">
        <f>W15-'Level One'!AJ15</f>
        <v>#DIV/0!</v>
      </c>
      <c r="Z15" s="118" t="e">
        <f>R15-'Level One'!AP15</f>
        <v>#DIV/0!</v>
      </c>
      <c r="AA15" s="118" t="e">
        <f>S15-'Level One'!AQ15</f>
        <v>#DIV/0!</v>
      </c>
      <c r="AB15" s="118" t="e">
        <f>T15-'Level One'!AR15</f>
        <v>#DIV/0!</v>
      </c>
      <c r="AC15" s="118" t="e">
        <f>U15-'Level One'!AS15</f>
        <v>#DIV/0!</v>
      </c>
      <c r="AD15" s="118">
        <f>V15-'Level One'!AT15</f>
        <v>0</v>
      </c>
    </row>
    <row r="16" spans="1:30">
      <c r="B16">
        <v>14</v>
      </c>
      <c r="C16" t="s">
        <v>212</v>
      </c>
      <c r="D16" s="106" t="e">
        <f>'Level One'!H16</f>
        <v>#DIV/0!</v>
      </c>
      <c r="E16" s="97" t="e">
        <f>'9 - Service Area - Customer'!K17*$D16</f>
        <v>#DIV/0!</v>
      </c>
      <c r="F16" s="97" t="e">
        <f>'9 - Service Area - Customer'!L17*$D16</f>
        <v>#DIV/0!</v>
      </c>
      <c r="G16" s="97" t="e">
        <f>'9 - Service Area - Customer'!N17*$D16</f>
        <v>#DIV/0!</v>
      </c>
      <c r="H16" s="97" t="e">
        <f>'9 - Service Area - Customer'!O17*$D16</f>
        <v>#DIV/0!</v>
      </c>
      <c r="I16" s="97"/>
      <c r="J16" s="97"/>
      <c r="K16" s="106" t="e">
        <f>'Level One'!AG16</f>
        <v>#DIV/0!</v>
      </c>
      <c r="L16" s="97" t="e">
        <f>'9 - Service Area - Customer'!K17*$K16</f>
        <v>#DIV/0!</v>
      </c>
      <c r="M16" s="97" t="e">
        <f>'9 - Service Area - Customer'!L17*$K16</f>
        <v>#DIV/0!</v>
      </c>
      <c r="N16" s="97" t="e">
        <f>'9 - Service Area - Customer'!N17*$K16</f>
        <v>#DIV/0!</v>
      </c>
      <c r="O16" s="97" t="e">
        <f>'9 - Service Area - Customer'!O17*$K16</f>
        <v>#DIV/0!</v>
      </c>
      <c r="P16" s="97"/>
      <c r="Q16" s="97"/>
      <c r="R16" s="97" t="e">
        <f t="shared" si="1"/>
        <v>#DIV/0!</v>
      </c>
      <c r="S16" s="97" t="e">
        <f t="shared" si="2"/>
        <v>#DIV/0!</v>
      </c>
      <c r="T16" s="97" t="e">
        <f t="shared" si="3"/>
        <v>#DIV/0!</v>
      </c>
      <c r="U16" s="97" t="e">
        <f t="shared" si="4"/>
        <v>#DIV/0!</v>
      </c>
      <c r="V16" s="97">
        <f t="shared" si="5"/>
        <v>0</v>
      </c>
      <c r="W16" s="68" t="e">
        <f t="shared" si="0"/>
        <v>#DIV/0!</v>
      </c>
      <c r="Y16" s="118" t="e">
        <f>W16-'Level One'!AJ16</f>
        <v>#DIV/0!</v>
      </c>
      <c r="Z16" s="118" t="e">
        <f>R16-'Level One'!AP16</f>
        <v>#DIV/0!</v>
      </c>
      <c r="AA16" s="118" t="e">
        <f>S16-'Level One'!AQ16</f>
        <v>#DIV/0!</v>
      </c>
      <c r="AB16" s="118" t="e">
        <f>T16-'Level One'!AR16</f>
        <v>#DIV/0!</v>
      </c>
      <c r="AC16" s="118" t="e">
        <f>U16-'Level One'!AS16</f>
        <v>#DIV/0!</v>
      </c>
      <c r="AD16" s="118">
        <f>V16-'Level One'!AT16</f>
        <v>0</v>
      </c>
    </row>
    <row r="17" spans="1:30">
      <c r="B17" s="121" t="s">
        <v>50</v>
      </c>
      <c r="C17" t="s">
        <v>213</v>
      </c>
      <c r="D17" s="106" t="e">
        <f>'Level One'!H17</f>
        <v>#DIV/0!</v>
      </c>
      <c r="E17" s="97" t="e">
        <f>'9 - Service Area - Customer'!K18*$D17</f>
        <v>#DIV/0!</v>
      </c>
      <c r="F17" s="97" t="e">
        <f>'9 - Service Area - Customer'!L18*$D17</f>
        <v>#DIV/0!</v>
      </c>
      <c r="G17" s="97" t="e">
        <f>'9 - Service Area - Customer'!N18*$D17</f>
        <v>#DIV/0!</v>
      </c>
      <c r="H17" s="97" t="e">
        <f>'9 - Service Area - Customer'!O18*$D17</f>
        <v>#DIV/0!</v>
      </c>
      <c r="I17" s="97"/>
      <c r="J17" s="97"/>
      <c r="K17" s="106" t="e">
        <f>'Level One'!AG17</f>
        <v>#DIV/0!</v>
      </c>
      <c r="L17" s="97" t="e">
        <f>'9 - Service Area - Customer'!K18*$K17</f>
        <v>#DIV/0!</v>
      </c>
      <c r="M17" s="97" t="e">
        <f>'9 - Service Area - Customer'!L18*$K17</f>
        <v>#DIV/0!</v>
      </c>
      <c r="N17" s="97" t="e">
        <f>'9 - Service Area - Customer'!N18*$K17</f>
        <v>#DIV/0!</v>
      </c>
      <c r="O17" s="97" t="e">
        <f>'9 - Service Area - Customer'!O18*$K17</f>
        <v>#DIV/0!</v>
      </c>
      <c r="P17" s="97"/>
      <c r="Q17" s="97"/>
      <c r="R17" s="97" t="e">
        <f>L17+E17</f>
        <v>#DIV/0!</v>
      </c>
      <c r="S17" s="97" t="e">
        <f>M17+F17</f>
        <v>#DIV/0!</v>
      </c>
      <c r="T17" s="97" t="e">
        <f>N17+G17</f>
        <v>#DIV/0!</v>
      </c>
      <c r="U17" s="97" t="e">
        <f>O17+H17</f>
        <v>#DIV/0!</v>
      </c>
      <c r="V17" s="97">
        <f>P17+I17</f>
        <v>0</v>
      </c>
      <c r="W17" s="68" t="e">
        <f>SUM(R17:V17)</f>
        <v>#DIV/0!</v>
      </c>
      <c r="Y17" s="118" t="e">
        <f>W17-'Level One'!AJ17</f>
        <v>#DIV/0!</v>
      </c>
      <c r="Z17" s="118" t="e">
        <f>R17-'Level One'!AP17</f>
        <v>#DIV/0!</v>
      </c>
      <c r="AA17" s="118" t="e">
        <f>S17-'Level One'!AQ17</f>
        <v>#DIV/0!</v>
      </c>
      <c r="AB17" s="118" t="e">
        <f>T17-'Level One'!AR17</f>
        <v>#DIV/0!</v>
      </c>
      <c r="AC17" s="118" t="e">
        <f>U17-'Level One'!AS17</f>
        <v>#DIV/0!</v>
      </c>
      <c r="AD17" s="118">
        <f>V17-'Level One'!AT17</f>
        <v>0</v>
      </c>
    </row>
    <row r="18" spans="1:30">
      <c r="B18">
        <v>15</v>
      </c>
      <c r="C18" t="s">
        <v>217</v>
      </c>
      <c r="D18" s="106" t="e">
        <f>'Level One'!H18</f>
        <v>#DIV/0!</v>
      </c>
      <c r="E18" s="97" t="e">
        <f>'9 - Service Area - Customer'!K19*$D18</f>
        <v>#DIV/0!</v>
      </c>
      <c r="F18" s="97" t="e">
        <f>'9 - Service Area - Customer'!L19*$D18</f>
        <v>#DIV/0!</v>
      </c>
      <c r="G18" s="97" t="e">
        <f>'9 - Service Area - Customer'!N19*$D18</f>
        <v>#DIV/0!</v>
      </c>
      <c r="H18" s="97" t="e">
        <f>'9 - Service Area - Customer'!O19*$D18</f>
        <v>#DIV/0!</v>
      </c>
      <c r="I18" s="97"/>
      <c r="J18" s="97"/>
      <c r="K18" s="106" t="e">
        <f>'Level One'!AG18</f>
        <v>#DIV/0!</v>
      </c>
      <c r="L18" s="97" t="e">
        <f>'9 - Service Area - Customer'!K19*$K18</f>
        <v>#DIV/0!</v>
      </c>
      <c r="M18" s="97" t="e">
        <f>'9 - Service Area - Customer'!L19*$K18</f>
        <v>#DIV/0!</v>
      </c>
      <c r="N18" s="97" t="e">
        <f>'9 - Service Area - Customer'!N19*$K18</f>
        <v>#DIV/0!</v>
      </c>
      <c r="O18" s="97" t="e">
        <f>'9 - Service Area - Customer'!O19*$K18</f>
        <v>#DIV/0!</v>
      </c>
      <c r="P18" s="97"/>
      <c r="Q18" s="97"/>
      <c r="R18" s="97" t="e">
        <f t="shared" si="1"/>
        <v>#DIV/0!</v>
      </c>
      <c r="S18" s="97" t="e">
        <f t="shared" si="2"/>
        <v>#DIV/0!</v>
      </c>
      <c r="T18" s="97" t="e">
        <f t="shared" si="3"/>
        <v>#DIV/0!</v>
      </c>
      <c r="U18" s="97" t="e">
        <f t="shared" si="4"/>
        <v>#DIV/0!</v>
      </c>
      <c r="V18" s="97">
        <f t="shared" si="5"/>
        <v>0</v>
      </c>
      <c r="W18" s="68" t="e">
        <f t="shared" si="0"/>
        <v>#DIV/0!</v>
      </c>
      <c r="Y18" s="118" t="e">
        <f>W18-'Level One'!AJ18</f>
        <v>#DIV/0!</v>
      </c>
      <c r="Z18" s="118" t="e">
        <f>R18-'Level One'!AP18</f>
        <v>#DIV/0!</v>
      </c>
      <c r="AA18" s="118" t="e">
        <f>S18-'Level One'!AQ18</f>
        <v>#DIV/0!</v>
      </c>
      <c r="AB18" s="118" t="e">
        <f>T18-'Level One'!AR18</f>
        <v>#DIV/0!</v>
      </c>
      <c r="AC18" s="118" t="e">
        <f>U18-'Level One'!AS18</f>
        <v>#DIV/0!</v>
      </c>
      <c r="AD18" s="118">
        <f>V18-'Level One'!AT18</f>
        <v>0</v>
      </c>
    </row>
    <row r="19" spans="1:30">
      <c r="B19" s="121" t="s">
        <v>216</v>
      </c>
      <c r="C19" t="s">
        <v>218</v>
      </c>
      <c r="D19" s="106" t="e">
        <f>'Level One'!H19</f>
        <v>#DIV/0!</v>
      </c>
      <c r="E19" s="97" t="e">
        <f>'9 - Service Area - Customer'!K20*$D19</f>
        <v>#DIV/0!</v>
      </c>
      <c r="F19" s="97" t="e">
        <f>'9 - Service Area - Customer'!L20*$D19</f>
        <v>#DIV/0!</v>
      </c>
      <c r="G19" s="97" t="e">
        <f>'9 - Service Area - Customer'!N20*$D19</f>
        <v>#DIV/0!</v>
      </c>
      <c r="H19" s="97" t="e">
        <f>'9 - Service Area - Customer'!O20*$D19</f>
        <v>#DIV/0!</v>
      </c>
      <c r="I19" s="97"/>
      <c r="J19" s="97"/>
      <c r="K19" s="106" t="e">
        <f>'Level One'!AG19</f>
        <v>#DIV/0!</v>
      </c>
      <c r="L19" s="97" t="e">
        <f>'9 - Service Area - Customer'!K20*$K19</f>
        <v>#DIV/0!</v>
      </c>
      <c r="M19" s="97" t="e">
        <f>'9 - Service Area - Customer'!L20*$K19</f>
        <v>#DIV/0!</v>
      </c>
      <c r="N19" s="97" t="e">
        <f>'9 - Service Area - Customer'!N20*$K19</f>
        <v>#DIV/0!</v>
      </c>
      <c r="O19" s="97" t="e">
        <f>'9 - Service Area - Customer'!O20*$K19</f>
        <v>#DIV/0!</v>
      </c>
      <c r="P19" s="97"/>
      <c r="Q19" s="97"/>
      <c r="R19" s="97" t="e">
        <f>L19+E19</f>
        <v>#DIV/0!</v>
      </c>
      <c r="S19" s="97" t="e">
        <f>M19+F19</f>
        <v>#DIV/0!</v>
      </c>
      <c r="T19" s="97" t="e">
        <f>N19+G19</f>
        <v>#DIV/0!</v>
      </c>
      <c r="U19" s="97" t="e">
        <f>O19+H19</f>
        <v>#DIV/0!</v>
      </c>
      <c r="V19" s="97">
        <f>P19+I19</f>
        <v>0</v>
      </c>
      <c r="W19" s="68" t="e">
        <f>SUM(R19:V19)</f>
        <v>#DIV/0!</v>
      </c>
      <c r="Y19" s="118" t="e">
        <f>W19-'Level One'!AJ19</f>
        <v>#DIV/0!</v>
      </c>
      <c r="Z19" s="118" t="e">
        <f>R19-'Level One'!AP19</f>
        <v>#DIV/0!</v>
      </c>
      <c r="AA19" s="118" t="e">
        <f>S19-'Level One'!AQ19</f>
        <v>#DIV/0!</v>
      </c>
      <c r="AB19" s="118" t="e">
        <f>T19-'Level One'!AR19</f>
        <v>#DIV/0!</v>
      </c>
      <c r="AC19" s="118" t="e">
        <f>U19-'Level One'!AS19</f>
        <v>#DIV/0!</v>
      </c>
      <c r="AD19" s="118">
        <f>V19-'Level One'!AT19</f>
        <v>0</v>
      </c>
    </row>
    <row r="20" spans="1:30">
      <c r="B20">
        <v>16</v>
      </c>
      <c r="C20" t="s">
        <v>7</v>
      </c>
      <c r="D20" s="68" t="e">
        <f>'Level One'!H20</f>
        <v>#DIV/0!</v>
      </c>
      <c r="E20" s="101" t="e">
        <f>'9 - Service Area - Customer'!K21*$D20</f>
        <v>#DIV/0!</v>
      </c>
      <c r="F20" s="101" t="e">
        <f>'9 - Service Area - Customer'!L21*$D20</f>
        <v>#DIV/0!</v>
      </c>
      <c r="G20" s="101" t="e">
        <f>'9 - Service Area - Customer'!N21*$D20</f>
        <v>#DIV/0!</v>
      </c>
      <c r="H20" s="101" t="e">
        <f>'9 - Service Area - Customer'!O21*$D20</f>
        <v>#DIV/0!</v>
      </c>
      <c r="I20" s="101"/>
      <c r="J20" s="101"/>
      <c r="K20" s="68" t="e">
        <f>'Level One'!AG20</f>
        <v>#DIV/0!</v>
      </c>
      <c r="L20" s="101" t="e">
        <f>'9 - Service Area - Customer'!K21*$K20</f>
        <v>#DIV/0!</v>
      </c>
      <c r="M20" s="101" t="e">
        <f>'9 - Service Area - Customer'!L21*$K20</f>
        <v>#DIV/0!</v>
      </c>
      <c r="N20" s="101" t="e">
        <f>'9 - Service Area - Customer'!N21*$K20</f>
        <v>#DIV/0!</v>
      </c>
      <c r="O20" s="101" t="e">
        <f>'9 - Service Area - Customer'!O21*$K20</f>
        <v>#DIV/0!</v>
      </c>
      <c r="P20" s="101"/>
      <c r="Q20" s="101"/>
      <c r="R20" s="101" t="e">
        <f t="shared" si="1"/>
        <v>#DIV/0!</v>
      </c>
      <c r="S20" s="101" t="e">
        <f t="shared" si="2"/>
        <v>#DIV/0!</v>
      </c>
      <c r="T20" s="101" t="e">
        <f t="shared" si="3"/>
        <v>#DIV/0!</v>
      </c>
      <c r="U20" s="101" t="e">
        <f t="shared" si="4"/>
        <v>#DIV/0!</v>
      </c>
      <c r="V20" s="101">
        <f t="shared" si="5"/>
        <v>0</v>
      </c>
      <c r="W20" s="68" t="e">
        <f t="shared" si="0"/>
        <v>#DIV/0!</v>
      </c>
      <c r="X20" s="126"/>
      <c r="Y20" s="141" t="e">
        <f>W20-'Level One'!AJ20</f>
        <v>#DIV/0!</v>
      </c>
      <c r="Z20" s="141" t="e">
        <f>R20-'Level One'!AP20</f>
        <v>#DIV/0!</v>
      </c>
      <c r="AA20" s="141" t="e">
        <f>S20-'Level One'!AQ20</f>
        <v>#DIV/0!</v>
      </c>
      <c r="AB20" s="141" t="e">
        <f>T20-'Level One'!AR20</f>
        <v>#DIV/0!</v>
      </c>
      <c r="AC20" s="141" t="e">
        <f>U20-'Level One'!AS20</f>
        <v>#DIV/0!</v>
      </c>
      <c r="AD20" s="141">
        <f>V20-'Level One'!AT20</f>
        <v>0</v>
      </c>
    </row>
    <row r="21" spans="1:30">
      <c r="B21" s="121">
        <v>17</v>
      </c>
      <c r="C21" t="s">
        <v>228</v>
      </c>
      <c r="D21" s="67" t="e">
        <f>'Level One'!H21</f>
        <v>#DIV/0!</v>
      </c>
      <c r="E21" s="99" t="e">
        <f>'9 - Service Area - Customer'!K22*$D21</f>
        <v>#DIV/0!</v>
      </c>
      <c r="F21" s="99" t="e">
        <f>'9 - Service Area - Customer'!L22*$D21</f>
        <v>#DIV/0!</v>
      </c>
      <c r="G21" s="99" t="e">
        <f>'9 - Service Area - Customer'!N22*$D21</f>
        <v>#DIV/0!</v>
      </c>
      <c r="H21" s="99" t="e">
        <f>'9 - Service Area - Customer'!O22*$D21</f>
        <v>#DIV/0!</v>
      </c>
      <c r="I21" s="99"/>
      <c r="J21" s="101"/>
      <c r="K21" s="67" t="e">
        <f>'Level One'!AG21</f>
        <v>#DIV/0!</v>
      </c>
      <c r="L21" s="99" t="e">
        <f>'9 - Service Area - Customer'!K22*$K21</f>
        <v>#DIV/0!</v>
      </c>
      <c r="M21" s="99" t="e">
        <f>'9 - Service Area - Customer'!L22*$K21</f>
        <v>#DIV/0!</v>
      </c>
      <c r="N21" s="99" t="e">
        <f>'9 - Service Area - Customer'!N22*$K21</f>
        <v>#DIV/0!</v>
      </c>
      <c r="O21" s="99" t="e">
        <f>'9 - Service Area - Customer'!O22*$K21</f>
        <v>#DIV/0!</v>
      </c>
      <c r="P21" s="99"/>
      <c r="Q21" s="101"/>
      <c r="R21" s="99" t="e">
        <f t="shared" ref="R21" si="6">L21+E21</f>
        <v>#DIV/0!</v>
      </c>
      <c r="S21" s="99" t="e">
        <f t="shared" ref="S21" si="7">M21+F21</f>
        <v>#DIV/0!</v>
      </c>
      <c r="T21" s="99" t="e">
        <f t="shared" ref="T21" si="8">N21+G21</f>
        <v>#DIV/0!</v>
      </c>
      <c r="U21" s="99" t="e">
        <f t="shared" ref="U21" si="9">O21+H21</f>
        <v>#DIV/0!</v>
      </c>
      <c r="V21" s="99">
        <f t="shared" ref="V21" si="10">P21+I21</f>
        <v>0</v>
      </c>
      <c r="W21" s="67" t="e">
        <f t="shared" ref="W21" si="11">SUM(R21:V21)</f>
        <v>#DIV/0!</v>
      </c>
      <c r="X21" s="126"/>
      <c r="Y21" s="141" t="e">
        <f>W21-'Level One'!AJ21</f>
        <v>#DIV/0!</v>
      </c>
      <c r="Z21" s="141" t="e">
        <f>R21-'Level One'!AP21</f>
        <v>#DIV/0!</v>
      </c>
      <c r="AA21" s="141" t="e">
        <f>S21-'Level One'!AQ21</f>
        <v>#DIV/0!</v>
      </c>
      <c r="AB21" s="141" t="e">
        <f>T21-'Level One'!AR21</f>
        <v>#DIV/0!</v>
      </c>
      <c r="AC21" s="141" t="e">
        <f>U21-'Level One'!AS21</f>
        <v>#DIV/0!</v>
      </c>
      <c r="AD21" s="141">
        <f>V21-'Level One'!AT21</f>
        <v>0</v>
      </c>
    </row>
    <row r="22" spans="1:30">
      <c r="C22" s="1" t="s">
        <v>139</v>
      </c>
      <c r="D22" s="66" t="e">
        <f t="shared" ref="D22:I22" si="12">SUM(D3:D21)</f>
        <v>#DIV/0!</v>
      </c>
      <c r="E22" s="65" t="e">
        <f t="shared" si="12"/>
        <v>#DIV/0!</v>
      </c>
      <c r="F22" s="65" t="e">
        <f t="shared" si="12"/>
        <v>#DIV/0!</v>
      </c>
      <c r="G22" s="65" t="e">
        <f t="shared" si="12"/>
        <v>#DIV/0!</v>
      </c>
      <c r="H22" s="65" t="e">
        <f t="shared" si="12"/>
        <v>#DIV/0!</v>
      </c>
      <c r="I22" s="65">
        <f t="shared" si="12"/>
        <v>0</v>
      </c>
      <c r="J22" s="115"/>
      <c r="K22" s="66" t="e">
        <f t="shared" ref="K22:P22" si="13">SUM(K3:K21)</f>
        <v>#DIV/0!</v>
      </c>
      <c r="L22" s="65" t="e">
        <f t="shared" si="13"/>
        <v>#DIV/0!</v>
      </c>
      <c r="M22" s="65" t="e">
        <f t="shared" si="13"/>
        <v>#DIV/0!</v>
      </c>
      <c r="N22" s="65" t="e">
        <f t="shared" si="13"/>
        <v>#DIV/0!</v>
      </c>
      <c r="O22" s="65" t="e">
        <f t="shared" si="13"/>
        <v>#DIV/0!</v>
      </c>
      <c r="P22" s="65">
        <f t="shared" si="13"/>
        <v>0</v>
      </c>
      <c r="Q22" s="115"/>
      <c r="R22" s="65" t="e">
        <f t="shared" ref="R22:W22" si="14">SUM(R3:R21)</f>
        <v>#DIV/0!</v>
      </c>
      <c r="S22" s="65" t="e">
        <f t="shared" si="14"/>
        <v>#DIV/0!</v>
      </c>
      <c r="T22" s="65" t="e">
        <f t="shared" si="14"/>
        <v>#DIV/0!</v>
      </c>
      <c r="U22" s="65" t="e">
        <f t="shared" si="14"/>
        <v>#DIV/0!</v>
      </c>
      <c r="V22" s="65">
        <f t="shared" si="14"/>
        <v>0</v>
      </c>
      <c r="W22" s="68" t="e">
        <f t="shared" si="14"/>
        <v>#DIV/0!</v>
      </c>
      <c r="Y22" s="118" t="e">
        <f>W22-'Level One'!AJ22</f>
        <v>#DIV/0!</v>
      </c>
      <c r="Z22" s="118" t="e">
        <f>R22-'Level One'!AP22</f>
        <v>#DIV/0!</v>
      </c>
      <c r="AA22" s="118" t="e">
        <f>S22-'Level One'!AQ22</f>
        <v>#DIV/0!</v>
      </c>
      <c r="AB22" s="118" t="e">
        <f>T22-'Level One'!AR22</f>
        <v>#DIV/0!</v>
      </c>
      <c r="AC22" s="118" t="e">
        <f>U22-'Level One'!AS22</f>
        <v>#DIV/0!</v>
      </c>
      <c r="AD22" s="118">
        <f>V22-'Level One'!AT22</f>
        <v>0</v>
      </c>
    </row>
    <row r="23" spans="1:30">
      <c r="C23" s="57" t="s">
        <v>52</v>
      </c>
      <c r="D23" s="103"/>
      <c r="E23" s="63"/>
      <c r="F23" s="63"/>
      <c r="G23" s="63"/>
      <c r="H23" s="63"/>
      <c r="I23" s="63"/>
      <c r="J23" s="116"/>
      <c r="K23" s="103"/>
      <c r="L23" s="63"/>
      <c r="M23" s="63"/>
      <c r="N23" s="63"/>
      <c r="O23" s="63"/>
      <c r="P23" s="63"/>
      <c r="Q23" s="116"/>
      <c r="R23" s="63"/>
      <c r="S23" s="63"/>
      <c r="T23" s="63"/>
      <c r="U23" s="63"/>
      <c r="V23" s="63"/>
      <c r="W23" s="68"/>
      <c r="Y23" s="118">
        <f>W23-'Level One'!AJ23</f>
        <v>0</v>
      </c>
      <c r="Z23" s="118">
        <f>R23-'Level One'!AP23</f>
        <v>0</v>
      </c>
      <c r="AA23" s="118">
        <f>S23-'Level One'!AQ23</f>
        <v>0</v>
      </c>
      <c r="AB23" s="118">
        <f>T23-'Level One'!AR23</f>
        <v>0</v>
      </c>
      <c r="AC23" s="118">
        <f>U23-'Level One'!AS23</f>
        <v>0</v>
      </c>
      <c r="AD23" s="118">
        <f>V23-'Level One'!AT23</f>
        <v>0</v>
      </c>
    </row>
    <row r="24" spans="1:30">
      <c r="A24" t="s">
        <v>96</v>
      </c>
      <c r="C24" t="s">
        <v>79</v>
      </c>
      <c r="D24" s="106" t="e">
        <f>'Level One'!H24</f>
        <v>#DIV/0!</v>
      </c>
      <c r="E24" s="97" t="e">
        <f>D24</f>
        <v>#DIV/0!</v>
      </c>
      <c r="F24" s="97">
        <v>0</v>
      </c>
      <c r="G24" s="97">
        <v>0</v>
      </c>
      <c r="H24" s="97">
        <v>0</v>
      </c>
      <c r="I24" s="97"/>
      <c r="J24" s="97"/>
      <c r="K24" s="106" t="e">
        <f>'Level One'!AG24</f>
        <v>#DIV/0!</v>
      </c>
      <c r="L24" s="97" t="e">
        <f>K24</f>
        <v>#DIV/0!</v>
      </c>
      <c r="M24" s="97">
        <v>0</v>
      </c>
      <c r="N24" s="97">
        <v>0</v>
      </c>
      <c r="O24" s="97">
        <v>0</v>
      </c>
      <c r="P24" s="97"/>
      <c r="Q24" s="97"/>
      <c r="R24" s="97" t="e">
        <f t="shared" ref="R24:V30" si="15">L24+E24</f>
        <v>#DIV/0!</v>
      </c>
      <c r="S24" s="97">
        <f t="shared" si="15"/>
        <v>0</v>
      </c>
      <c r="T24" s="97">
        <f t="shared" si="15"/>
        <v>0</v>
      </c>
      <c r="U24" s="97">
        <f t="shared" si="15"/>
        <v>0</v>
      </c>
      <c r="V24" s="97">
        <f t="shared" si="15"/>
        <v>0</v>
      </c>
      <c r="W24" s="68" t="e">
        <f t="shared" ref="W24:W30" si="16">SUM(R24:V24)</f>
        <v>#DIV/0!</v>
      </c>
      <c r="Y24" s="118" t="e">
        <f>W24-'Level One'!AJ24</f>
        <v>#DIV/0!</v>
      </c>
      <c r="Z24" s="118" t="e">
        <f>R24-'Level One'!AP24</f>
        <v>#DIV/0!</v>
      </c>
      <c r="AA24" s="118">
        <f>S24-'Level One'!AQ24</f>
        <v>0</v>
      </c>
      <c r="AB24" s="118">
        <f>T24-'Level One'!AR24</f>
        <v>0</v>
      </c>
      <c r="AC24" s="118">
        <f>U24-'Level One'!AS24</f>
        <v>0</v>
      </c>
      <c r="AD24" s="118">
        <f>V24-'Level One'!AT24</f>
        <v>0</v>
      </c>
    </row>
    <row r="25" spans="1:30">
      <c r="C25" t="s">
        <v>226</v>
      </c>
      <c r="D25" s="106">
        <f>'Level One'!H25</f>
        <v>0</v>
      </c>
      <c r="E25" s="97">
        <f>D25</f>
        <v>0</v>
      </c>
      <c r="F25" s="97">
        <v>0</v>
      </c>
      <c r="G25" s="97">
        <v>0</v>
      </c>
      <c r="H25" s="97">
        <v>0</v>
      </c>
      <c r="I25" s="97"/>
      <c r="J25" s="97"/>
      <c r="K25" s="106" t="e">
        <f>'Level One'!AG25</f>
        <v>#DIV/0!</v>
      </c>
      <c r="L25" s="97" t="e">
        <f>K25</f>
        <v>#DIV/0!</v>
      </c>
      <c r="M25" s="97">
        <v>0</v>
      </c>
      <c r="N25" s="97">
        <v>0</v>
      </c>
      <c r="O25" s="97">
        <v>0</v>
      </c>
      <c r="P25" s="97"/>
      <c r="Q25" s="97"/>
      <c r="R25" s="97" t="e">
        <f t="shared" ref="R25:R26" si="17">L25+E25</f>
        <v>#DIV/0!</v>
      </c>
      <c r="S25" s="97">
        <f t="shared" ref="S25:S26" si="18">M25+F25</f>
        <v>0</v>
      </c>
      <c r="T25" s="97">
        <f t="shared" ref="T25:T26" si="19">N25+G25</f>
        <v>0</v>
      </c>
      <c r="U25" s="97">
        <f t="shared" ref="U25:U26" si="20">O25+H25</f>
        <v>0</v>
      </c>
      <c r="V25" s="97">
        <f t="shared" ref="V25:V26" si="21">P25+I25</f>
        <v>0</v>
      </c>
      <c r="W25" s="68" t="e">
        <f t="shared" si="16"/>
        <v>#DIV/0!</v>
      </c>
      <c r="Y25" s="118" t="e">
        <f>W25-'Level One'!AJ25</f>
        <v>#DIV/0!</v>
      </c>
      <c r="Z25" s="118" t="e">
        <f>R25-'Level One'!AP25</f>
        <v>#DIV/0!</v>
      </c>
      <c r="AA25" s="118">
        <f>S25-'Level One'!AQ25</f>
        <v>0</v>
      </c>
      <c r="AB25" s="118">
        <f>T25-'Level One'!AR25</f>
        <v>0</v>
      </c>
      <c r="AC25" s="118">
        <f>U25-'Level One'!AS25</f>
        <v>0</v>
      </c>
      <c r="AD25" s="118">
        <f>V25-'Level One'!AT25</f>
        <v>0</v>
      </c>
    </row>
    <row r="26" spans="1:30">
      <c r="C26" t="s">
        <v>227</v>
      </c>
      <c r="D26" s="106">
        <f>'Level One'!H26</f>
        <v>0</v>
      </c>
      <c r="E26" s="97">
        <f>D26</f>
        <v>0</v>
      </c>
      <c r="F26" s="97">
        <v>0</v>
      </c>
      <c r="G26" s="97">
        <v>0</v>
      </c>
      <c r="H26" s="97">
        <v>0</v>
      </c>
      <c r="I26" s="97"/>
      <c r="J26" s="97"/>
      <c r="K26" s="106" t="e">
        <f>'Level One'!AG26</f>
        <v>#DIV/0!</v>
      </c>
      <c r="L26" s="97">
        <v>0</v>
      </c>
      <c r="M26" s="97">
        <v>0</v>
      </c>
      <c r="N26" s="97" t="e">
        <f>K26</f>
        <v>#DIV/0!</v>
      </c>
      <c r="O26" s="97">
        <v>0</v>
      </c>
      <c r="P26" s="97"/>
      <c r="Q26" s="97"/>
      <c r="R26" s="97">
        <f t="shared" si="17"/>
        <v>0</v>
      </c>
      <c r="S26" s="97">
        <f t="shared" si="18"/>
        <v>0</v>
      </c>
      <c r="T26" s="97" t="e">
        <f t="shared" si="19"/>
        <v>#DIV/0!</v>
      </c>
      <c r="U26" s="97">
        <f t="shared" si="20"/>
        <v>0</v>
      </c>
      <c r="V26" s="97">
        <f t="shared" si="21"/>
        <v>0</v>
      </c>
      <c r="W26" s="68" t="e">
        <f t="shared" si="16"/>
        <v>#DIV/0!</v>
      </c>
      <c r="Y26" s="118" t="e">
        <f>W26-'Level One'!AJ26</f>
        <v>#DIV/0!</v>
      </c>
      <c r="Z26" s="118">
        <f>R26-'Level One'!AP26</f>
        <v>0</v>
      </c>
      <c r="AA26" s="118">
        <f>S26-'Level One'!AQ26</f>
        <v>0</v>
      </c>
      <c r="AB26" s="118" t="e">
        <f>T26-'Level One'!AR26</f>
        <v>#DIV/0!</v>
      </c>
      <c r="AC26" s="118">
        <f>U26-'Level One'!AS26</f>
        <v>0</v>
      </c>
      <c r="AD26" s="118">
        <f>V26-'Level One'!AT26</f>
        <v>0</v>
      </c>
    </row>
    <row r="27" spans="1:30">
      <c r="C27" t="s">
        <v>80</v>
      </c>
      <c r="D27" s="106" t="e">
        <f>'Level One'!H27</f>
        <v>#DIV/0!</v>
      </c>
      <c r="E27" s="97" t="e">
        <f>D27</f>
        <v>#DIV/0!</v>
      </c>
      <c r="F27" s="97">
        <v>0</v>
      </c>
      <c r="G27" s="97">
        <v>0</v>
      </c>
      <c r="H27" s="97">
        <v>0</v>
      </c>
      <c r="I27" s="97"/>
      <c r="J27" s="97"/>
      <c r="K27" s="106" t="e">
        <f>'Level One'!AG27</f>
        <v>#DIV/0!</v>
      </c>
      <c r="L27" s="97" t="e">
        <f>K27</f>
        <v>#DIV/0!</v>
      </c>
      <c r="M27" s="97">
        <v>0</v>
      </c>
      <c r="N27" s="97">
        <v>0</v>
      </c>
      <c r="O27" s="97">
        <v>0</v>
      </c>
      <c r="P27" s="97"/>
      <c r="Q27" s="101"/>
      <c r="R27" s="97" t="e">
        <f t="shared" si="15"/>
        <v>#DIV/0!</v>
      </c>
      <c r="S27" s="97">
        <f t="shared" si="15"/>
        <v>0</v>
      </c>
      <c r="T27" s="97">
        <f t="shared" si="15"/>
        <v>0</v>
      </c>
      <c r="U27" s="97">
        <f t="shared" si="15"/>
        <v>0</v>
      </c>
      <c r="V27" s="97">
        <f t="shared" si="15"/>
        <v>0</v>
      </c>
      <c r="W27" s="68" t="e">
        <f t="shared" si="16"/>
        <v>#DIV/0!</v>
      </c>
      <c r="Y27" s="118" t="e">
        <f>W27-'Level One'!AJ27</f>
        <v>#DIV/0!</v>
      </c>
      <c r="Z27" s="118" t="e">
        <f>R27-'Level One'!AP27</f>
        <v>#DIV/0!</v>
      </c>
      <c r="AA27" s="118">
        <f>S27-'Level One'!AQ27</f>
        <v>0</v>
      </c>
      <c r="AB27" s="118">
        <f>T27-'Level One'!AR27</f>
        <v>0</v>
      </c>
      <c r="AC27" s="118">
        <f>U27-'Level One'!AS27</f>
        <v>0</v>
      </c>
      <c r="AD27" s="118">
        <f>V27-'Level One'!AT27</f>
        <v>0</v>
      </c>
    </row>
    <row r="28" spans="1:30">
      <c r="C28" t="s">
        <v>81</v>
      </c>
      <c r="D28" s="106" t="e">
        <f>'Level One'!H28</f>
        <v>#DIV/0!</v>
      </c>
      <c r="E28" s="97" t="e">
        <f>D28-G28</f>
        <v>#DIV/0!</v>
      </c>
      <c r="F28" s="97">
        <v>0</v>
      </c>
      <c r="G28" s="112"/>
      <c r="H28" s="97">
        <v>0</v>
      </c>
      <c r="I28" s="97"/>
      <c r="J28" s="97"/>
      <c r="K28" s="106" t="e">
        <f>'Level One'!AG28</f>
        <v>#DIV/0!</v>
      </c>
      <c r="L28" s="97" t="e">
        <f>K28-N28</f>
        <v>#DIV/0!</v>
      </c>
      <c r="M28" s="97">
        <v>0</v>
      </c>
      <c r="N28" s="112"/>
      <c r="O28" s="97">
        <v>0</v>
      </c>
      <c r="P28" s="97"/>
      <c r="Q28" s="101"/>
      <c r="R28" s="97" t="e">
        <f t="shared" si="15"/>
        <v>#DIV/0!</v>
      </c>
      <c r="S28" s="97">
        <f t="shared" si="15"/>
        <v>0</v>
      </c>
      <c r="T28" s="97">
        <f t="shared" si="15"/>
        <v>0</v>
      </c>
      <c r="U28" s="97">
        <f t="shared" si="15"/>
        <v>0</v>
      </c>
      <c r="V28" s="97">
        <f t="shared" si="15"/>
        <v>0</v>
      </c>
      <c r="W28" s="68" t="e">
        <f t="shared" si="16"/>
        <v>#DIV/0!</v>
      </c>
      <c r="Y28" s="118" t="e">
        <f>W28-'Level One'!AJ28</f>
        <v>#DIV/0!</v>
      </c>
      <c r="Z28" s="118" t="e">
        <f>R28-'Level One'!AP28</f>
        <v>#DIV/0!</v>
      </c>
      <c r="AA28" s="118">
        <f>S28-'Level One'!AQ28</f>
        <v>0</v>
      </c>
      <c r="AB28" s="118">
        <f>T28-'Level One'!AR28</f>
        <v>0</v>
      </c>
      <c r="AC28" s="118">
        <f>U28-'Level One'!AS28</f>
        <v>0</v>
      </c>
      <c r="AD28" s="118">
        <f>V28-'Level One'!AT28</f>
        <v>0</v>
      </c>
    </row>
    <row r="29" spans="1:30">
      <c r="C29" t="s">
        <v>82</v>
      </c>
      <c r="D29" s="106" t="e">
        <f>'Level One'!H29</f>
        <v>#DIV/0!</v>
      </c>
      <c r="E29" s="97" t="e">
        <f>D29-G29</f>
        <v>#DIV/0!</v>
      </c>
      <c r="F29" s="97">
        <v>0</v>
      </c>
      <c r="G29" s="112"/>
      <c r="H29" s="97">
        <v>0</v>
      </c>
      <c r="I29" s="97"/>
      <c r="J29" s="101"/>
      <c r="K29" s="106" t="e">
        <f>'Level One'!AG29</f>
        <v>#DIV/0!</v>
      </c>
      <c r="L29" s="97" t="e">
        <f>K29-N29</f>
        <v>#DIV/0!</v>
      </c>
      <c r="M29" s="97">
        <v>0</v>
      </c>
      <c r="N29" s="112"/>
      <c r="O29" s="97">
        <v>0</v>
      </c>
      <c r="P29" s="97"/>
      <c r="Q29" s="101"/>
      <c r="R29" s="97" t="e">
        <f t="shared" si="15"/>
        <v>#DIV/0!</v>
      </c>
      <c r="S29" s="97">
        <f t="shared" si="15"/>
        <v>0</v>
      </c>
      <c r="T29" s="97">
        <f t="shared" si="15"/>
        <v>0</v>
      </c>
      <c r="U29" s="97">
        <f t="shared" si="15"/>
        <v>0</v>
      </c>
      <c r="V29" s="97">
        <f t="shared" si="15"/>
        <v>0</v>
      </c>
      <c r="W29" s="68" t="e">
        <f t="shared" si="16"/>
        <v>#DIV/0!</v>
      </c>
      <c r="Y29" s="118" t="e">
        <f>W29-'Level One'!AJ29</f>
        <v>#DIV/0!</v>
      </c>
      <c r="Z29" s="118" t="e">
        <f>R29-'Level One'!AP29</f>
        <v>#DIV/0!</v>
      </c>
      <c r="AA29" s="118">
        <f>S29-'Level One'!AQ29</f>
        <v>0</v>
      </c>
      <c r="AB29" s="118">
        <f>T29-'Level One'!AR29</f>
        <v>0</v>
      </c>
      <c r="AC29" s="118">
        <f>U29-'Level One'!AS29</f>
        <v>0</v>
      </c>
      <c r="AD29" s="118">
        <f>V29-'Level One'!AT29</f>
        <v>0</v>
      </c>
    </row>
    <row r="30" spans="1:30">
      <c r="C30" t="s">
        <v>83</v>
      </c>
      <c r="D30" s="107" t="e">
        <f>'Level One'!H30</f>
        <v>#DIV/0!</v>
      </c>
      <c r="E30" s="100" t="e">
        <f>D30</f>
        <v>#DIV/0!</v>
      </c>
      <c r="F30" s="100">
        <v>0</v>
      </c>
      <c r="G30" s="100">
        <v>0</v>
      </c>
      <c r="H30" s="100">
        <v>0</v>
      </c>
      <c r="I30" s="100"/>
      <c r="J30" s="101"/>
      <c r="K30" s="107" t="e">
        <f>'Level One'!AG30</f>
        <v>#DIV/0!</v>
      </c>
      <c r="L30" s="100" t="e">
        <f>K30</f>
        <v>#DIV/0!</v>
      </c>
      <c r="M30" s="100">
        <v>0</v>
      </c>
      <c r="N30" s="100">
        <v>0</v>
      </c>
      <c r="O30" s="100">
        <v>0</v>
      </c>
      <c r="P30" s="100"/>
      <c r="Q30" s="101"/>
      <c r="R30" s="100" t="e">
        <f t="shared" si="15"/>
        <v>#DIV/0!</v>
      </c>
      <c r="S30" s="100">
        <f t="shared" si="15"/>
        <v>0</v>
      </c>
      <c r="T30" s="100">
        <f t="shared" si="15"/>
        <v>0</v>
      </c>
      <c r="U30" s="100">
        <f t="shared" si="15"/>
        <v>0</v>
      </c>
      <c r="V30" s="100">
        <f t="shared" si="15"/>
        <v>0</v>
      </c>
      <c r="W30" s="67" t="e">
        <f t="shared" si="16"/>
        <v>#DIV/0!</v>
      </c>
      <c r="Y30" s="118" t="e">
        <f>W30-'Level One'!AJ30</f>
        <v>#DIV/0!</v>
      </c>
      <c r="Z30" s="118" t="e">
        <f>R30-'Level One'!AP30</f>
        <v>#DIV/0!</v>
      </c>
      <c r="AA30" s="118">
        <f>S30-'Level One'!AQ30</f>
        <v>0</v>
      </c>
      <c r="AB30" s="118">
        <f>T30-'Level One'!AR30</f>
        <v>0</v>
      </c>
      <c r="AC30" s="118">
        <f>U30-'Level One'!AS30</f>
        <v>0</v>
      </c>
      <c r="AD30" s="118">
        <f>V30-'Level One'!AT30</f>
        <v>0</v>
      </c>
    </row>
    <row r="31" spans="1:30">
      <c r="C31" s="1" t="s">
        <v>137</v>
      </c>
      <c r="D31" s="66" t="e">
        <f t="shared" ref="D31:V31" si="22">SUM(D24:D30)</f>
        <v>#DIV/0!</v>
      </c>
      <c r="E31" s="65" t="e">
        <f t="shared" si="22"/>
        <v>#DIV/0!</v>
      </c>
      <c r="F31" s="65">
        <f t="shared" si="22"/>
        <v>0</v>
      </c>
      <c r="G31" s="65">
        <f t="shared" si="22"/>
        <v>0</v>
      </c>
      <c r="H31" s="65">
        <f t="shared" si="22"/>
        <v>0</v>
      </c>
      <c r="I31" s="65">
        <f t="shared" si="22"/>
        <v>0</v>
      </c>
      <c r="J31" s="122"/>
      <c r="K31" s="66" t="e">
        <f t="shared" si="22"/>
        <v>#DIV/0!</v>
      </c>
      <c r="L31" s="65" t="e">
        <f t="shared" si="22"/>
        <v>#DIV/0!</v>
      </c>
      <c r="M31" s="65">
        <f t="shared" si="22"/>
        <v>0</v>
      </c>
      <c r="N31" s="65" t="e">
        <f t="shared" si="22"/>
        <v>#DIV/0!</v>
      </c>
      <c r="O31" s="65">
        <f t="shared" si="22"/>
        <v>0</v>
      </c>
      <c r="P31" s="65">
        <f t="shared" si="22"/>
        <v>0</v>
      </c>
      <c r="Q31" s="122"/>
      <c r="R31" s="65" t="e">
        <f t="shared" si="22"/>
        <v>#DIV/0!</v>
      </c>
      <c r="S31" s="65">
        <f t="shared" si="22"/>
        <v>0</v>
      </c>
      <c r="T31" s="65" t="e">
        <f t="shared" si="22"/>
        <v>#DIV/0!</v>
      </c>
      <c r="U31" s="65">
        <f t="shared" si="22"/>
        <v>0</v>
      </c>
      <c r="V31" s="65">
        <f t="shared" si="22"/>
        <v>0</v>
      </c>
      <c r="W31" s="68" t="e">
        <f>SUM(W24:W30)</f>
        <v>#DIV/0!</v>
      </c>
      <c r="Y31" s="118" t="e">
        <f>W31-'Level One'!AJ31</f>
        <v>#DIV/0!</v>
      </c>
      <c r="Z31" s="118" t="e">
        <f>R31-'Level One'!AP31</f>
        <v>#DIV/0!</v>
      </c>
      <c r="AA31" s="118">
        <f>S31-'Level One'!AQ31</f>
        <v>0</v>
      </c>
      <c r="AB31" s="118" t="e">
        <f>T31-'Level One'!AR31</f>
        <v>#DIV/0!</v>
      </c>
      <c r="AC31" s="118">
        <f>U31-'Level One'!AS31</f>
        <v>0</v>
      </c>
      <c r="AD31" s="118">
        <f>V31-'Level One'!AT31</f>
        <v>0</v>
      </c>
    </row>
    <row r="32" spans="1:30">
      <c r="C32" t="s">
        <v>135</v>
      </c>
      <c r="D32" s="102" t="e">
        <f>'Level One'!H32</f>
        <v>#DIV/0!</v>
      </c>
      <c r="E32" s="100"/>
      <c r="F32" s="100"/>
      <c r="G32" s="100"/>
      <c r="H32" s="100"/>
      <c r="I32" s="100"/>
      <c r="J32" s="101"/>
      <c r="K32" s="102" t="e">
        <f>'Level One'!AG32</f>
        <v>#DIV/0!</v>
      </c>
      <c r="L32" s="100" t="e">
        <f>K32</f>
        <v>#DIV/0!</v>
      </c>
      <c r="M32" s="100">
        <v>0</v>
      </c>
      <c r="N32" s="100">
        <v>0</v>
      </c>
      <c r="O32" s="100">
        <v>0</v>
      </c>
      <c r="P32" s="100"/>
      <c r="Q32" s="101"/>
      <c r="R32" s="100" t="e">
        <f>L32+E32</f>
        <v>#DIV/0!</v>
      </c>
      <c r="S32" s="100">
        <f>M32+F32</f>
        <v>0</v>
      </c>
      <c r="T32" s="100">
        <f>N32+G32</f>
        <v>0</v>
      </c>
      <c r="U32" s="100">
        <f>O32+H32</f>
        <v>0</v>
      </c>
      <c r="V32" s="100">
        <f>P32+I32</f>
        <v>0</v>
      </c>
      <c r="W32" s="67" t="e">
        <f>SUM(R32:V32)</f>
        <v>#DIV/0!</v>
      </c>
      <c r="Y32" s="118" t="e">
        <f>W32-'Level One'!AJ32</f>
        <v>#DIV/0!</v>
      </c>
      <c r="Z32" s="118" t="e">
        <f>R32-'Level One'!AP32</f>
        <v>#DIV/0!</v>
      </c>
      <c r="AA32" s="118">
        <f>S32-'Level One'!AQ32</f>
        <v>0</v>
      </c>
      <c r="AB32" s="118">
        <f>T32-'Level One'!AR32</f>
        <v>0</v>
      </c>
      <c r="AC32" s="118">
        <f>U32-'Level One'!AS32</f>
        <v>0</v>
      </c>
      <c r="AD32" s="118">
        <f>V32-'Level One'!AT32</f>
        <v>0</v>
      </c>
    </row>
    <row r="33" spans="1:30">
      <c r="C33" s="1" t="s">
        <v>138</v>
      </c>
      <c r="D33" s="66" t="e">
        <f t="shared" ref="D33:V33" si="23">SUM(D31:D32)</f>
        <v>#DIV/0!</v>
      </c>
      <c r="E33" s="65" t="e">
        <f t="shared" si="23"/>
        <v>#DIV/0!</v>
      </c>
      <c r="F33" s="65">
        <f t="shared" si="23"/>
        <v>0</v>
      </c>
      <c r="G33" s="65">
        <f t="shared" si="23"/>
        <v>0</v>
      </c>
      <c r="H33" s="65">
        <f t="shared" si="23"/>
        <v>0</v>
      </c>
      <c r="I33" s="65">
        <f t="shared" si="23"/>
        <v>0</v>
      </c>
      <c r="J33" s="122"/>
      <c r="K33" s="66" t="e">
        <f t="shared" si="23"/>
        <v>#DIV/0!</v>
      </c>
      <c r="L33" s="65" t="e">
        <f t="shared" si="23"/>
        <v>#DIV/0!</v>
      </c>
      <c r="M33" s="65">
        <f t="shared" si="23"/>
        <v>0</v>
      </c>
      <c r="N33" s="65" t="e">
        <f t="shared" si="23"/>
        <v>#DIV/0!</v>
      </c>
      <c r="O33" s="65">
        <f t="shared" si="23"/>
        <v>0</v>
      </c>
      <c r="P33" s="65">
        <f t="shared" si="23"/>
        <v>0</v>
      </c>
      <c r="Q33" s="122"/>
      <c r="R33" s="65" t="e">
        <f t="shared" si="23"/>
        <v>#DIV/0!</v>
      </c>
      <c r="S33" s="65">
        <f t="shared" si="23"/>
        <v>0</v>
      </c>
      <c r="T33" s="65" t="e">
        <f t="shared" si="23"/>
        <v>#DIV/0!</v>
      </c>
      <c r="U33" s="65">
        <f t="shared" si="23"/>
        <v>0</v>
      </c>
      <c r="V33" s="65">
        <f t="shared" si="23"/>
        <v>0</v>
      </c>
      <c r="W33" s="68" t="e">
        <f>SUM(R33:V33)</f>
        <v>#DIV/0!</v>
      </c>
      <c r="Y33" s="118" t="e">
        <f>W33-'Level One'!AJ33</f>
        <v>#DIV/0!</v>
      </c>
      <c r="Z33" s="118" t="e">
        <f>R33-'Level One'!AP33</f>
        <v>#DIV/0!</v>
      </c>
      <c r="AA33" s="118">
        <f>S33-'Level One'!AQ33</f>
        <v>0</v>
      </c>
      <c r="AB33" s="118" t="e">
        <f>T33-'Level One'!AR33</f>
        <v>#DIV/0!</v>
      </c>
      <c r="AC33" s="118">
        <f>U33-'Level One'!AS33</f>
        <v>0</v>
      </c>
      <c r="AD33" s="118">
        <f>V33-'Level One'!AT33</f>
        <v>0</v>
      </c>
    </row>
    <row r="34" spans="1:30">
      <c r="C34" s="57" t="s">
        <v>52</v>
      </c>
      <c r="D34" s="104"/>
      <c r="E34" s="63"/>
      <c r="F34" s="63"/>
      <c r="G34" s="63"/>
      <c r="H34" s="63"/>
      <c r="I34" s="63"/>
      <c r="J34" s="123"/>
      <c r="K34" s="104"/>
      <c r="L34" s="63"/>
      <c r="M34" s="63"/>
      <c r="N34" s="63"/>
      <c r="O34" s="63"/>
      <c r="P34" s="63"/>
      <c r="Q34" s="123"/>
      <c r="R34" s="63"/>
      <c r="S34" s="63"/>
      <c r="T34" s="63"/>
      <c r="U34" s="63"/>
      <c r="V34" s="63"/>
      <c r="W34" s="68"/>
      <c r="Y34" s="118">
        <f>W34-'Level One'!AJ34</f>
        <v>0</v>
      </c>
      <c r="Z34" s="118">
        <f>R34-'Level One'!AP34</f>
        <v>0</v>
      </c>
      <c r="AA34" s="118">
        <f>S34-'Level One'!AQ34</f>
        <v>0</v>
      </c>
      <c r="AB34" s="118">
        <f>T34-'Level One'!AR34</f>
        <v>0</v>
      </c>
      <c r="AC34" s="118">
        <f>U34-'Level One'!AS34</f>
        <v>0</v>
      </c>
      <c r="AD34" s="118">
        <f>V34-'Level One'!AT34</f>
        <v>0</v>
      </c>
    </row>
    <row r="35" spans="1:30">
      <c r="A35" t="s">
        <v>37</v>
      </c>
      <c r="C35" t="s">
        <v>134</v>
      </c>
      <c r="D35" s="106" t="e">
        <f>'Level One'!H35</f>
        <v>#DIV/0!</v>
      </c>
      <c r="E35" s="97"/>
      <c r="F35" s="97"/>
      <c r="G35" s="97"/>
      <c r="H35" s="97"/>
      <c r="I35" s="97" t="e">
        <f>'Level One'!H35</f>
        <v>#DIV/0!</v>
      </c>
      <c r="J35" s="101"/>
      <c r="K35" s="106" t="e">
        <f>'Level One'!AG35</f>
        <v>#DIV/0!</v>
      </c>
      <c r="L35" s="97"/>
      <c r="M35" s="97"/>
      <c r="N35" s="97"/>
      <c r="O35" s="97"/>
      <c r="P35" s="97" t="e">
        <f>K35</f>
        <v>#DIV/0!</v>
      </c>
      <c r="Q35" s="101"/>
      <c r="R35" s="97">
        <f>L35+E35</f>
        <v>0</v>
      </c>
      <c r="S35" s="97">
        <f>M35+F35</f>
        <v>0</v>
      </c>
      <c r="T35" s="97">
        <f>N35+G35</f>
        <v>0</v>
      </c>
      <c r="U35" s="97">
        <f>O35+H35</f>
        <v>0</v>
      </c>
      <c r="V35" s="97" t="e">
        <f>P35+I35</f>
        <v>#DIV/0!</v>
      </c>
      <c r="W35" s="68" t="e">
        <f>SUM(R35:V35)</f>
        <v>#DIV/0!</v>
      </c>
      <c r="Y35" s="118" t="e">
        <f>W35-'Level One'!AJ35</f>
        <v>#DIV/0!</v>
      </c>
      <c r="Z35" s="118">
        <f>R35-'Level One'!AP35</f>
        <v>0</v>
      </c>
      <c r="AA35" s="118">
        <f>S35-'Level One'!AQ35</f>
        <v>0</v>
      </c>
      <c r="AB35" s="118">
        <f>T35-'Level One'!AR35</f>
        <v>0</v>
      </c>
      <c r="AC35" s="118">
        <f>U35-'Level One'!AS35</f>
        <v>0</v>
      </c>
      <c r="AD35" s="118" t="e">
        <f>V35-'Level One'!AT35</f>
        <v>#DIV/0!</v>
      </c>
    </row>
    <row r="36" spans="1:30">
      <c r="C36" s="57" t="s">
        <v>52</v>
      </c>
      <c r="D36" s="104"/>
      <c r="E36" s="63"/>
      <c r="F36" s="63"/>
      <c r="G36" s="63"/>
      <c r="H36" s="63"/>
      <c r="I36" s="63"/>
      <c r="J36" s="123"/>
      <c r="K36" s="104"/>
      <c r="L36" s="63"/>
      <c r="M36" s="63"/>
      <c r="N36" s="63"/>
      <c r="O36" s="63"/>
      <c r="P36" s="63"/>
      <c r="Q36" s="123"/>
      <c r="R36" s="63"/>
      <c r="S36" s="63"/>
      <c r="T36" s="63"/>
      <c r="U36" s="63"/>
      <c r="V36" s="63"/>
      <c r="W36" s="68"/>
      <c r="Y36" s="118">
        <f>W36-'Level One'!AJ36</f>
        <v>0</v>
      </c>
      <c r="Z36" s="118">
        <f>R36-'Level One'!AP36</f>
        <v>0</v>
      </c>
      <c r="AA36" s="118">
        <f>S36-'Level One'!AQ36</f>
        <v>0</v>
      </c>
      <c r="AB36" s="118">
        <f>T36-'Level One'!AR36</f>
        <v>0</v>
      </c>
      <c r="AC36" s="118">
        <f>U36-'Level One'!AS36</f>
        <v>0</v>
      </c>
      <c r="AD36" s="118">
        <f>V36-'Level One'!AT36</f>
        <v>0</v>
      </c>
    </row>
    <row r="37" spans="1:30" ht="15" thickBot="1">
      <c r="C37" s="1" t="s">
        <v>95</v>
      </c>
      <c r="D37" s="105" t="e">
        <f t="shared" ref="D37:V37" si="24">D22+D33+D35</f>
        <v>#DIV/0!</v>
      </c>
      <c r="E37" s="69" t="e">
        <f t="shared" si="24"/>
        <v>#DIV/0!</v>
      </c>
      <c r="F37" s="69" t="e">
        <f t="shared" si="24"/>
        <v>#DIV/0!</v>
      </c>
      <c r="G37" s="69" t="e">
        <f t="shared" si="24"/>
        <v>#DIV/0!</v>
      </c>
      <c r="H37" s="69" t="e">
        <f t="shared" si="24"/>
        <v>#DIV/0!</v>
      </c>
      <c r="I37" s="69" t="e">
        <f t="shared" si="24"/>
        <v>#DIV/0!</v>
      </c>
      <c r="J37" s="122"/>
      <c r="K37" s="105" t="e">
        <f>'Level One'!AG37</f>
        <v>#DIV/0!</v>
      </c>
      <c r="L37" s="69" t="e">
        <f t="shared" si="24"/>
        <v>#DIV/0!</v>
      </c>
      <c r="M37" s="69" t="e">
        <f t="shared" si="24"/>
        <v>#DIV/0!</v>
      </c>
      <c r="N37" s="69" t="e">
        <f t="shared" si="24"/>
        <v>#DIV/0!</v>
      </c>
      <c r="O37" s="69" t="e">
        <f t="shared" si="24"/>
        <v>#DIV/0!</v>
      </c>
      <c r="P37" s="69" t="e">
        <f t="shared" si="24"/>
        <v>#DIV/0!</v>
      </c>
      <c r="Q37" s="122"/>
      <c r="R37" s="69" t="e">
        <f t="shared" si="24"/>
        <v>#DIV/0!</v>
      </c>
      <c r="S37" s="69" t="e">
        <f t="shared" si="24"/>
        <v>#DIV/0!</v>
      </c>
      <c r="T37" s="69" t="e">
        <f t="shared" si="24"/>
        <v>#DIV/0!</v>
      </c>
      <c r="U37" s="69" t="e">
        <f t="shared" si="24"/>
        <v>#DIV/0!</v>
      </c>
      <c r="V37" s="69" t="e">
        <f t="shared" si="24"/>
        <v>#DIV/0!</v>
      </c>
      <c r="W37" s="105" t="e">
        <f>W22+W33+W35</f>
        <v>#DIV/0!</v>
      </c>
      <c r="Y37" s="118" t="e">
        <f>W37-'Level One'!AJ37</f>
        <v>#DIV/0!</v>
      </c>
      <c r="Z37" s="118" t="e">
        <f>R37-'Level One'!AP37</f>
        <v>#DIV/0!</v>
      </c>
      <c r="AA37" s="118" t="e">
        <f>S37-'Level One'!AQ37</f>
        <v>#DIV/0!</v>
      </c>
      <c r="AB37" s="118" t="e">
        <f>T37-'Level One'!AR37</f>
        <v>#DIV/0!</v>
      </c>
      <c r="AC37" s="118" t="e">
        <f>U37-'Level One'!AS37</f>
        <v>#DIV/0!</v>
      </c>
      <c r="AD37" s="118" t="e">
        <f>V37-'Level One'!AT37</f>
        <v>#DIV/0!</v>
      </c>
    </row>
    <row r="38" spans="1:30" ht="15" thickTop="1">
      <c r="C38" s="57"/>
      <c r="D38" s="63"/>
      <c r="E38" s="63"/>
      <c r="F38" s="63"/>
      <c r="G38" s="63"/>
      <c r="H38" s="63"/>
      <c r="I38" s="65"/>
      <c r="J38" s="123"/>
      <c r="K38" s="63"/>
      <c r="L38" s="63"/>
      <c r="M38" s="63"/>
      <c r="N38" s="63"/>
      <c r="O38" s="63"/>
      <c r="P38" s="65"/>
      <c r="Q38" s="123"/>
      <c r="R38" s="63"/>
      <c r="S38" s="63"/>
      <c r="T38" s="63"/>
      <c r="U38" s="63"/>
      <c r="V38" s="63"/>
      <c r="W38" s="63"/>
    </row>
    <row r="39" spans="1:30">
      <c r="I39" s="118"/>
      <c r="P39" s="118"/>
      <c r="Q39" s="12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CA832-36E5-414F-A0E7-0B4969F3895B}">
  <sheetPr>
    <tabColor theme="3"/>
    <pageSetUpPr fitToPage="1"/>
  </sheetPr>
  <dimension ref="A1:F76"/>
  <sheetViews>
    <sheetView zoomScale="90" zoomScaleNormal="90" zoomScaleSheetLayoutView="70" workbookViewId="0">
      <pane xSplit="2" ySplit="3" topLeftCell="C4" activePane="bottomRight" state="frozen"/>
      <selection activeCell="G13" sqref="G13"/>
      <selection pane="topRight" activeCell="G13" sqref="G13"/>
      <selection pane="bottomLeft" activeCell="G13" sqref="G13"/>
      <selection pane="bottomRight" activeCell="D9" sqref="D9:D51"/>
    </sheetView>
  </sheetViews>
  <sheetFormatPr defaultColWidth="9.109375" defaultRowHeight="13.8"/>
  <cols>
    <col min="1" max="1" width="23" style="8" customWidth="1"/>
    <col min="2" max="2" width="35.44140625" style="7" customWidth="1"/>
    <col min="3" max="3" width="36.6640625" style="8" customWidth="1"/>
    <col min="4" max="4" width="10.88671875" style="9" customWidth="1"/>
    <col min="5" max="16384" width="9.109375" style="10"/>
  </cols>
  <sheetData>
    <row r="1" spans="1:4" ht="14.4">
      <c r="A1" s="78" t="s">
        <v>202</v>
      </c>
      <c r="B1" s="10"/>
    </row>
    <row r="2" spans="1:4" ht="15.6">
      <c r="A2" s="163" t="str">
        <f ca="1">MID(CELL("filename",A1),FIND("]",CELL("filename",A1))+1,256)</f>
        <v>1 - Cost Centres</v>
      </c>
    </row>
    <row r="3" spans="1:4" ht="14.4" thickBot="1">
      <c r="B3" s="5" t="s">
        <v>0</v>
      </c>
      <c r="C3" s="5" t="s">
        <v>1</v>
      </c>
      <c r="D3" s="5" t="s">
        <v>2</v>
      </c>
    </row>
    <row r="4" spans="1:4" s="13" customFormat="1">
      <c r="A4" s="11"/>
      <c r="B4" s="12"/>
      <c r="C4" s="151"/>
      <c r="D4" s="152"/>
    </row>
    <row r="5" spans="1:4" s="13" customFormat="1">
      <c r="A5" s="11"/>
      <c r="B5" s="12"/>
      <c r="C5" s="14"/>
      <c r="D5" s="15"/>
    </row>
    <row r="6" spans="1:4">
      <c r="A6" s="11"/>
      <c r="B6" s="12"/>
      <c r="C6" s="14"/>
      <c r="D6" s="15"/>
    </row>
    <row r="7" spans="1:4">
      <c r="A7" s="11"/>
      <c r="B7" s="12"/>
      <c r="C7" s="14"/>
      <c r="D7" s="15"/>
    </row>
    <row r="8" spans="1:4">
      <c r="B8" s="12"/>
      <c r="C8" s="14"/>
      <c r="D8" s="15"/>
    </row>
    <row r="9" spans="1:4">
      <c r="A9" s="11"/>
      <c r="B9" s="12"/>
      <c r="C9" s="14"/>
      <c r="D9" s="15" t="s">
        <v>3</v>
      </c>
    </row>
    <row r="10" spans="1:4">
      <c r="A10" s="11"/>
      <c r="B10" s="12"/>
      <c r="C10" s="14"/>
      <c r="D10" s="15" t="s">
        <v>4</v>
      </c>
    </row>
    <row r="11" spans="1:4">
      <c r="B11" s="12"/>
      <c r="C11" s="14"/>
      <c r="D11" s="15" t="s">
        <v>5</v>
      </c>
    </row>
    <row r="12" spans="1:4">
      <c r="B12" s="12"/>
      <c r="C12" s="14"/>
      <c r="D12" s="15" t="s">
        <v>6</v>
      </c>
    </row>
    <row r="13" spans="1:4" ht="14.4" thickBot="1">
      <c r="B13" s="12"/>
      <c r="C13" s="22"/>
      <c r="D13" s="23" t="s">
        <v>8</v>
      </c>
    </row>
    <row r="14" spans="1:4">
      <c r="A14" s="11"/>
      <c r="B14" s="12"/>
      <c r="C14" s="16"/>
      <c r="D14" s="15" t="s">
        <v>9</v>
      </c>
    </row>
    <row r="15" spans="1:4">
      <c r="B15" s="12"/>
      <c r="C15" s="14"/>
      <c r="D15" s="15" t="s">
        <v>10</v>
      </c>
    </row>
    <row r="16" spans="1:4">
      <c r="A16" s="2"/>
      <c r="B16" s="12"/>
      <c r="C16" s="16"/>
      <c r="D16" s="15" t="s">
        <v>11</v>
      </c>
    </row>
    <row r="17" spans="1:4">
      <c r="A17" s="2"/>
      <c r="B17" s="12"/>
      <c r="C17" s="17"/>
      <c r="D17" s="18" t="s">
        <v>12</v>
      </c>
    </row>
    <row r="18" spans="1:4">
      <c r="A18" s="2"/>
      <c r="B18" s="12"/>
      <c r="C18" s="17"/>
      <c r="D18" s="18" t="s">
        <v>13</v>
      </c>
    </row>
    <row r="19" spans="1:4" ht="15.6" customHeight="1">
      <c r="A19" s="11"/>
      <c r="B19" s="12"/>
      <c r="C19" s="14"/>
      <c r="D19" s="15" t="s">
        <v>14</v>
      </c>
    </row>
    <row r="20" spans="1:4" ht="15.6" customHeight="1">
      <c r="A20" s="11"/>
      <c r="B20" s="12"/>
      <c r="C20" s="14"/>
      <c r="D20" s="15" t="s">
        <v>15</v>
      </c>
    </row>
    <row r="21" spans="1:4" ht="15.6" customHeight="1">
      <c r="A21" s="11"/>
      <c r="B21" s="12"/>
      <c r="C21" s="19"/>
      <c r="D21" s="15" t="s">
        <v>16</v>
      </c>
    </row>
    <row r="22" spans="1:4" ht="15.6" customHeight="1">
      <c r="A22" s="20"/>
      <c r="B22" s="12"/>
      <c r="C22" s="19"/>
      <c r="D22" s="15" t="s">
        <v>17</v>
      </c>
    </row>
    <row r="23" spans="1:4" ht="15.6" customHeight="1" thickBot="1">
      <c r="A23" s="11"/>
      <c r="B23" s="12"/>
      <c r="C23" s="17"/>
      <c r="D23" s="18" t="s">
        <v>18</v>
      </c>
    </row>
    <row r="24" spans="1:4">
      <c r="A24" s="20"/>
      <c r="B24" s="12"/>
      <c r="C24" s="151"/>
      <c r="D24" s="152" t="s">
        <v>19</v>
      </c>
    </row>
    <row r="25" spans="1:4" ht="17.100000000000001" customHeight="1">
      <c r="A25" s="4"/>
      <c r="B25" s="12"/>
      <c r="C25" s="19"/>
      <c r="D25" s="15" t="s">
        <v>20</v>
      </c>
    </row>
    <row r="26" spans="1:4">
      <c r="A26" s="4"/>
      <c r="B26" s="12"/>
      <c r="C26" s="14"/>
      <c r="D26" s="15" t="s">
        <v>21</v>
      </c>
    </row>
    <row r="27" spans="1:4">
      <c r="A27" s="4"/>
      <c r="B27" s="12"/>
      <c r="C27" s="14"/>
      <c r="D27" s="15" t="s">
        <v>22</v>
      </c>
    </row>
    <row r="28" spans="1:4">
      <c r="A28" s="4"/>
      <c r="B28" s="12"/>
      <c r="C28" s="14"/>
      <c r="D28" s="15" t="s">
        <v>23</v>
      </c>
    </row>
    <row r="29" spans="1:4">
      <c r="A29" s="4"/>
      <c r="B29" s="12"/>
      <c r="C29" s="14"/>
      <c r="D29" s="21" t="s">
        <v>24</v>
      </c>
    </row>
    <row r="30" spans="1:4">
      <c r="A30" s="4"/>
      <c r="B30" s="12"/>
      <c r="C30" s="14"/>
      <c r="D30" s="15" t="s">
        <v>25</v>
      </c>
    </row>
    <row r="31" spans="1:4">
      <c r="A31" s="4"/>
      <c r="B31" s="12"/>
      <c r="C31" s="19"/>
      <c r="D31" s="15" t="s">
        <v>26</v>
      </c>
    </row>
    <row r="32" spans="1:4">
      <c r="A32" s="4"/>
      <c r="B32" s="12"/>
      <c r="C32" s="19"/>
      <c r="D32" s="15" t="s">
        <v>27</v>
      </c>
    </row>
    <row r="33" spans="1:4">
      <c r="A33" s="4"/>
      <c r="B33" s="12"/>
      <c r="C33" s="14"/>
      <c r="D33" s="15" t="s">
        <v>28</v>
      </c>
    </row>
    <row r="34" spans="1:4">
      <c r="A34" s="4"/>
      <c r="B34" s="12"/>
      <c r="C34" s="14"/>
      <c r="D34" s="15" t="s">
        <v>29</v>
      </c>
    </row>
    <row r="35" spans="1:4">
      <c r="A35" s="4"/>
      <c r="B35" s="12"/>
      <c r="C35" s="14"/>
      <c r="D35" s="15" t="s">
        <v>30</v>
      </c>
    </row>
    <row r="36" spans="1:4" ht="14.4" thickBot="1">
      <c r="A36" s="4"/>
      <c r="B36" s="12"/>
      <c r="C36" s="22"/>
      <c r="D36" s="23" t="s">
        <v>31</v>
      </c>
    </row>
    <row r="37" spans="1:4">
      <c r="A37" s="11"/>
      <c r="B37" s="24"/>
      <c r="C37" s="14"/>
      <c r="D37" s="15" t="s">
        <v>32</v>
      </c>
    </row>
    <row r="38" spans="1:4">
      <c r="A38" s="2"/>
      <c r="B38" s="24"/>
      <c r="C38" s="14"/>
      <c r="D38" s="15" t="s">
        <v>33</v>
      </c>
    </row>
    <row r="39" spans="1:4">
      <c r="A39" s="4"/>
      <c r="B39" s="24"/>
      <c r="C39" s="14"/>
      <c r="D39" s="15" t="s">
        <v>34</v>
      </c>
    </row>
    <row r="40" spans="1:4">
      <c r="A40" s="4"/>
      <c r="B40" s="24"/>
      <c r="C40" s="14"/>
      <c r="D40" s="15" t="s">
        <v>35</v>
      </c>
    </row>
    <row r="41" spans="1:4">
      <c r="A41" s="4"/>
      <c r="B41" s="24"/>
      <c r="C41" s="14"/>
      <c r="D41" s="15" t="s">
        <v>36</v>
      </c>
    </row>
    <row r="42" spans="1:4">
      <c r="A42" s="2"/>
      <c r="B42" s="24"/>
      <c r="C42" s="14"/>
      <c r="D42" s="15" t="s">
        <v>38</v>
      </c>
    </row>
    <row r="43" spans="1:4">
      <c r="A43" s="4"/>
      <c r="B43" s="24"/>
      <c r="C43" s="14"/>
      <c r="D43" s="15" t="s">
        <v>39</v>
      </c>
    </row>
    <row r="44" spans="1:4">
      <c r="A44" s="20"/>
      <c r="B44" s="24"/>
      <c r="C44" s="14"/>
      <c r="D44" s="15" t="s">
        <v>41</v>
      </c>
    </row>
    <row r="45" spans="1:4">
      <c r="A45" s="20"/>
      <c r="B45" s="24"/>
      <c r="C45" s="14"/>
      <c r="D45" s="15" t="s">
        <v>42</v>
      </c>
    </row>
    <row r="46" spans="1:4" ht="14.4" thickBot="1">
      <c r="A46" s="2"/>
      <c r="B46" s="24"/>
      <c r="C46" s="22"/>
      <c r="D46" s="23" t="s">
        <v>43</v>
      </c>
    </row>
    <row r="47" spans="1:4">
      <c r="A47" s="25"/>
      <c r="B47" s="26"/>
      <c r="C47" s="7"/>
      <c r="D47" s="9" t="s">
        <v>44</v>
      </c>
    </row>
    <row r="48" spans="1:4">
      <c r="A48" s="27"/>
      <c r="B48" s="26"/>
      <c r="C48" s="7"/>
      <c r="D48" s="9" t="s">
        <v>45</v>
      </c>
    </row>
    <row r="49" spans="1:6">
      <c r="B49" s="4"/>
      <c r="C49" s="6"/>
      <c r="D49" s="9" t="s">
        <v>46</v>
      </c>
    </row>
    <row r="50" spans="1:6">
      <c r="B50" s="4"/>
      <c r="C50" s="6"/>
      <c r="D50" s="9" t="s">
        <v>47</v>
      </c>
    </row>
    <row r="51" spans="1:6">
      <c r="B51" s="4"/>
      <c r="C51" s="6"/>
      <c r="D51" s="9" t="s">
        <v>48</v>
      </c>
    </row>
    <row r="52" spans="1:6">
      <c r="B52" s="4"/>
      <c r="C52" s="6"/>
    </row>
    <row r="53" spans="1:6">
      <c r="B53" s="4"/>
      <c r="C53" s="6"/>
    </row>
    <row r="54" spans="1:6">
      <c r="B54" s="4"/>
      <c r="C54" s="6"/>
    </row>
    <row r="55" spans="1:6">
      <c r="B55" s="4"/>
      <c r="C55" s="6"/>
    </row>
    <row r="56" spans="1:6">
      <c r="B56" s="4"/>
      <c r="C56" s="6"/>
    </row>
    <row r="57" spans="1:6">
      <c r="B57" s="4"/>
      <c r="C57" s="6"/>
    </row>
    <row r="58" spans="1:6" s="28" customFormat="1">
      <c r="A58" s="8"/>
      <c r="B58" s="4"/>
      <c r="C58" s="6"/>
      <c r="D58" s="9"/>
      <c r="E58" s="10"/>
      <c r="F58" s="10"/>
    </row>
    <row r="59" spans="1:6" s="28" customFormat="1">
      <c r="A59" s="8"/>
      <c r="B59" s="4"/>
      <c r="C59" s="6"/>
      <c r="D59" s="9"/>
      <c r="E59" s="10"/>
      <c r="F59" s="10"/>
    </row>
    <row r="60" spans="1:6" s="28" customFormat="1">
      <c r="A60" s="8"/>
      <c r="B60" s="4"/>
      <c r="C60" s="6"/>
      <c r="D60" s="9"/>
      <c r="E60" s="10"/>
      <c r="F60" s="10"/>
    </row>
    <row r="61" spans="1:6" s="28" customFormat="1">
      <c r="A61" s="8"/>
      <c r="B61" s="4"/>
      <c r="C61" s="6"/>
      <c r="D61" s="9"/>
      <c r="E61" s="10"/>
      <c r="F61" s="10"/>
    </row>
    <row r="62" spans="1:6" s="28" customFormat="1">
      <c r="A62" s="8"/>
      <c r="B62" s="4"/>
      <c r="C62" s="6"/>
      <c r="D62" s="9"/>
      <c r="E62" s="10"/>
      <c r="F62" s="10"/>
    </row>
    <row r="63" spans="1:6" s="28" customFormat="1">
      <c r="A63" s="8"/>
      <c r="B63" s="4"/>
      <c r="C63" s="6"/>
      <c r="D63" s="9"/>
      <c r="E63" s="10"/>
      <c r="F63" s="10"/>
    </row>
    <row r="64" spans="1:6" s="28" customFormat="1">
      <c r="A64" s="8"/>
      <c r="B64" s="4"/>
      <c r="C64" s="6"/>
      <c r="D64" s="9"/>
      <c r="E64" s="10"/>
      <c r="F64" s="10"/>
    </row>
    <row r="65" spans="1:6" s="28" customFormat="1">
      <c r="A65" s="8"/>
      <c r="B65" s="7"/>
      <c r="C65" s="29"/>
      <c r="D65" s="9"/>
      <c r="E65" s="10"/>
      <c r="F65" s="10"/>
    </row>
    <row r="66" spans="1:6" s="28" customFormat="1">
      <c r="A66" s="8"/>
      <c r="B66" s="4"/>
      <c r="C66" s="6"/>
      <c r="D66" s="9"/>
      <c r="E66" s="10"/>
      <c r="F66" s="10"/>
    </row>
    <row r="67" spans="1:6" s="28" customFormat="1">
      <c r="A67" s="8"/>
      <c r="B67" s="4"/>
      <c r="C67" s="6"/>
      <c r="D67" s="9"/>
      <c r="E67" s="10"/>
      <c r="F67" s="10"/>
    </row>
    <row r="68" spans="1:6" s="28" customFormat="1">
      <c r="A68" s="8"/>
      <c r="B68" s="4"/>
      <c r="C68" s="6"/>
      <c r="D68" s="9"/>
      <c r="E68" s="10"/>
      <c r="F68" s="10"/>
    </row>
    <row r="69" spans="1:6" s="28" customFormat="1">
      <c r="A69" s="8"/>
      <c r="B69" s="4"/>
      <c r="C69" s="6"/>
      <c r="D69" s="9"/>
      <c r="E69" s="10"/>
      <c r="F69" s="10"/>
    </row>
    <row r="70" spans="1:6" s="28" customFormat="1">
      <c r="A70" s="8"/>
      <c r="B70" s="4"/>
      <c r="C70" s="6"/>
      <c r="D70" s="9"/>
      <c r="E70" s="10"/>
      <c r="F70" s="10"/>
    </row>
    <row r="71" spans="1:6" s="28" customFormat="1">
      <c r="A71" s="8"/>
      <c r="B71" s="4"/>
      <c r="C71" s="6"/>
      <c r="D71" s="9"/>
      <c r="E71" s="10"/>
      <c r="F71" s="10"/>
    </row>
    <row r="72" spans="1:6" s="28" customFormat="1">
      <c r="A72" s="8"/>
      <c r="B72" s="4"/>
      <c r="C72" s="6"/>
      <c r="D72" s="9"/>
      <c r="E72" s="10"/>
      <c r="F72" s="10"/>
    </row>
    <row r="73" spans="1:6" s="28" customFormat="1">
      <c r="A73" s="8"/>
      <c r="B73" s="7"/>
      <c r="C73" s="29"/>
      <c r="D73" s="9"/>
      <c r="E73" s="10"/>
      <c r="F73" s="10"/>
    </row>
    <row r="74" spans="1:6" s="7" customFormat="1">
      <c r="A74" s="8"/>
      <c r="B74" s="4"/>
      <c r="C74" s="6"/>
      <c r="D74" s="9"/>
      <c r="E74" s="10"/>
      <c r="F74" s="10"/>
    </row>
    <row r="75" spans="1:6" s="7" customFormat="1">
      <c r="A75" s="8"/>
      <c r="B75" s="4"/>
      <c r="C75" s="6"/>
      <c r="D75" s="9"/>
      <c r="E75" s="10"/>
      <c r="F75" s="10"/>
    </row>
    <row r="76" spans="1:6" s="7" customFormat="1">
      <c r="A76" s="8"/>
      <c r="B76" s="10"/>
      <c r="C76" s="10"/>
      <c r="D76" s="9"/>
      <c r="E76" s="10"/>
      <c r="F76" s="10"/>
    </row>
  </sheetData>
  <protectedRanges>
    <protectedRange password="C93A" sqref="A3 C49:C75 C26:C30 C21:C24 D49:D1048576 B79:C1048576 C45:D48 C19:D20 A19:B24 A4:D18 E3:XFD1048576 B25:B75 D21:D44 A26:A1048576 C32:C44" name="Range1_1" securityDescriptor="O:WDG:WDD:(A;;CC;;;S-1-5-21-852109325-4236797708-1392725387-330743)(A;;CC;;;S-1-5-21-852109325-4236797708-1392725387-26740)(A;;CC;;;S-1-5-21-852109325-4236797708-1392725387-26713)(A;;CC;;;S-1-5-21-852109325-4236797708-1392725387-166286)(A;;CC;;;S-1-5-21-852109325-4236797708-1392725387-303370)(A;;CC;;;S-1-5-21-852109325-4236797708-1392725387-326503)(A;;CC;;;S-1-5-21-852109325-4236797708-1392725387-206648)"/>
    <protectedRange password="C93A" sqref="A25 C25" name="Range1_1_6_1" securityDescriptor="O:WDG:WDD:(A;;CC;;;S-1-5-21-852109325-4236797708-1392725387-330743)(A;;CC;;;S-1-5-21-852109325-4236797708-1392725387-26740)(A;;CC;;;S-1-5-21-852109325-4236797708-1392725387-26713)(A;;CC;;;S-1-5-21-852109325-4236797708-1392725387-166286)(A;;CC;;;S-1-5-21-852109325-4236797708-1392725387-303370)(A;;CC;;;S-1-5-21-852109325-4236797708-1392725387-326503)(A;;CC;;;S-1-5-21-852109325-4236797708-1392725387-206648)"/>
    <protectedRange password="C93A" sqref="B3:D3" name="Range1_1_4" securityDescriptor="O:WDG:WDD:(A;;CC;;;S-1-5-21-852109325-4236797708-1392725387-330743)(A;;CC;;;S-1-5-21-852109325-4236797708-1392725387-26740)(A;;CC;;;S-1-5-21-852109325-4236797708-1392725387-26713)(A;;CC;;;S-1-5-21-852109325-4236797708-1392725387-166286)(A;;CC;;;S-1-5-21-852109325-4236797708-1392725387-303370)(A;;CC;;;S-1-5-21-852109325-4236797708-1392725387-326503)(A;;CC;;;S-1-5-21-852109325-4236797708-1392725387-206648)"/>
    <protectedRange password="C93A" sqref="C31" name="Range1_1_3" securityDescriptor="O:WDG:WDD:(A;;CC;;;S-1-5-21-852109325-4236797708-1392725387-330743)(A;;CC;;;S-1-5-21-852109325-4236797708-1392725387-26740)(A;;CC;;;S-1-5-21-852109325-4236797708-1392725387-26713)(A;;CC;;;S-1-5-21-852109325-4236797708-1392725387-166286)(A;;CC;;;S-1-5-21-852109325-4236797708-1392725387-303370)(A;;CC;;;S-1-5-21-852109325-4236797708-1392725387-326503)(A;;CC;;;S-1-5-21-852109325-4236797708-1392725387-206648)"/>
  </protectedRanges>
  <conditionalFormatting sqref="B3:D3 A29:A37">
    <cfRule type="containsText" dxfId="90" priority="451" stopIfTrue="1" operator="containsText" text="Contractor">
      <formula>NOT(ISERROR(SEARCH("Contractor",#REF!)))</formula>
    </cfRule>
  </conditionalFormatting>
  <conditionalFormatting sqref="B68:C71 E18:XFD18 E38:XFD41 E26:XFD28 E47:XFD1048576 E3:XFD14">
    <cfRule type="containsText" dxfId="89" priority="445" stopIfTrue="1" operator="containsText" text="Contractor">
      <formula>NOT(ISERROR(SEARCH("Contractor",#REF!)))</formula>
    </cfRule>
  </conditionalFormatting>
  <conditionalFormatting sqref="C49:C67 E19:XFD23 E46:XFD46 E15:XFD17 E42:XFD42 D11:D16 D18:D19 E29:XFD37">
    <cfRule type="containsText" dxfId="88" priority="444" stopIfTrue="1" operator="containsText" text="Contractor">
      <formula>NOT(ISERROR(SEARCH("Contractor",#REF!)))</formula>
    </cfRule>
  </conditionalFormatting>
  <conditionalFormatting sqref="D1048020:D1048576 D4 C11:C16 A9:A14 C18:C19 C37:D44 B37:B46">
    <cfRule type="containsText" dxfId="87" priority="438" stopIfTrue="1" operator="containsText" text="Contractor">
      <formula>NOT(ISERROR(SEARCH("Contractor",#REF!)))</formula>
    </cfRule>
  </conditionalFormatting>
  <conditionalFormatting sqref="A1048094:B1048576">
    <cfRule type="containsText" dxfId="86" priority="436" stopIfTrue="1" operator="containsText" text="Contractor">
      <formula>NOT(ISERROR(SEARCH("Contractor",#REF!)))</formula>
    </cfRule>
  </conditionalFormatting>
  <conditionalFormatting sqref="C4 B72:B75 C8:C9 C32 C47:C48 C79:C1048020">
    <cfRule type="containsText" dxfId="85" priority="434" stopIfTrue="1" operator="containsText" text="Contractor">
      <formula>NOT(ISERROR(SEARCH("Contractor",#REF!)))</formula>
    </cfRule>
  </conditionalFormatting>
  <conditionalFormatting sqref="A18">
    <cfRule type="containsText" dxfId="84" priority="428" stopIfTrue="1" operator="containsText" text="Contractor">
      <formula>NOT(ISERROR(SEARCH("Contractor",#REF!)))</formula>
    </cfRule>
  </conditionalFormatting>
  <conditionalFormatting sqref="D30:D32 D46">
    <cfRule type="containsText" dxfId="83" priority="422" stopIfTrue="1" operator="containsText" text="Contractor">
      <formula>NOT(ISERROR(SEARCH("Contractor",#REF!)))</formula>
    </cfRule>
  </conditionalFormatting>
  <conditionalFormatting sqref="A79:B1048093 A49:A78 A47:C48">
    <cfRule type="containsText" dxfId="82" priority="420" stopIfTrue="1" operator="containsText" text="Contractor">
      <formula>NOT(ISERROR(SEARCH("Contractor",#REF!)))</formula>
    </cfRule>
  </conditionalFormatting>
  <conditionalFormatting sqref="A3:A6 D8">
    <cfRule type="containsText" dxfId="81" priority="419" stopIfTrue="1" operator="containsText" text="Contractor">
      <formula>NOT(ISERROR(SEARCH("Contractor",#REF!)))</formula>
    </cfRule>
  </conditionalFormatting>
  <conditionalFormatting sqref="D47:D48 D76:D1048019 E43:XFD45">
    <cfRule type="containsText" dxfId="80" priority="418" stopIfTrue="1" operator="containsText" text="Contractor">
      <formula>NOT(ISERROR(SEARCH("Contractor",#REF!)))</formula>
    </cfRule>
  </conditionalFormatting>
  <conditionalFormatting sqref="C1048021:C1048576 E24:XFD24">
    <cfRule type="containsText" dxfId="79" priority="417" stopIfTrue="1" operator="containsText" text="Contractor">
      <formula>NOT(ISERROR(SEARCH("Contractor",#REF!)))</formula>
    </cfRule>
  </conditionalFormatting>
  <conditionalFormatting sqref="A46 A38">
    <cfRule type="containsText" dxfId="78" priority="415" stopIfTrue="1" operator="containsText" text="Contractor">
      <formula>NOT(ISERROR(SEARCH("Contractor",#REF!)))</formula>
    </cfRule>
  </conditionalFormatting>
  <conditionalFormatting sqref="A40:A41">
    <cfRule type="containsText" dxfId="77" priority="399" stopIfTrue="1" operator="containsText" text="Contractor">
      <formula>NOT(ISERROR(SEARCH("Contractor",#REF!)))</formula>
    </cfRule>
  </conditionalFormatting>
  <conditionalFormatting sqref="A27:A28">
    <cfRule type="containsText" dxfId="76" priority="394" stopIfTrue="1" operator="containsText" text="Contractor">
      <formula>NOT(ISERROR(SEARCH("Contractor",#REF!)))</formula>
    </cfRule>
  </conditionalFormatting>
  <conditionalFormatting sqref="D8:D9 D25">
    <cfRule type="containsText" dxfId="75" priority="393" stopIfTrue="1" operator="containsText" text="Contractor">
      <formula>NOT(ISERROR(SEARCH("Contractor",#REF!)))</formula>
    </cfRule>
  </conditionalFormatting>
  <conditionalFormatting sqref="A42">
    <cfRule type="containsText" dxfId="74" priority="387" stopIfTrue="1" operator="containsText" text="Contractor">
      <formula>NOT(ISERROR(SEARCH("Contractor",#REF!)))</formula>
    </cfRule>
  </conditionalFormatting>
  <conditionalFormatting sqref="A25">
    <cfRule type="containsText" dxfId="73" priority="386" stopIfTrue="1" operator="containsText" text="Contractor">
      <formula>NOT(ISERROR(SEARCH("Contractor",#REF!)))</formula>
    </cfRule>
  </conditionalFormatting>
  <conditionalFormatting sqref="A24">
    <cfRule type="containsText" dxfId="72" priority="382" stopIfTrue="1" operator="containsText" text="Contractor">
      <formula>NOT(ISERROR(SEARCH("Contractor",#REF!)))</formula>
    </cfRule>
  </conditionalFormatting>
  <conditionalFormatting sqref="A7:A8 A39">
    <cfRule type="containsText" dxfId="71" priority="380" stopIfTrue="1" operator="containsText" text="Contractor">
      <formula>NOT(ISERROR(SEARCH("Contractor",#REF!)))</formula>
    </cfRule>
  </conditionalFormatting>
  <conditionalFormatting sqref="A19:A23 D49:D73 E25:XFD25">
    <cfRule type="containsText" dxfId="70" priority="379" stopIfTrue="1" operator="containsText" text="Contractor">
      <formula>NOT(ISERROR(SEARCH("Contractor",#REF!)))</formula>
    </cfRule>
  </conditionalFormatting>
  <conditionalFormatting sqref="A43:A45">
    <cfRule type="containsText" dxfId="69" priority="375" stopIfTrue="1" operator="containsText" text="Contractor">
      <formula>NOT(ISERROR(SEARCH("Contractor",#REF!)))</formula>
    </cfRule>
  </conditionalFormatting>
  <conditionalFormatting sqref="D74:D75">
    <cfRule type="containsText" dxfId="68" priority="374" stopIfTrue="1" operator="containsText" text="Contractor">
      <formula>NOT(ISERROR(SEARCH("Contractor",#REF!)))</formula>
    </cfRule>
  </conditionalFormatting>
  <conditionalFormatting sqref="B24:B36">
    <cfRule type="containsText" dxfId="67" priority="373" stopIfTrue="1" operator="containsText" text="Contractor">
      <formula>NOT(ISERROR(SEARCH("Contractor",#REF!)))</formula>
    </cfRule>
  </conditionalFormatting>
  <conditionalFormatting sqref="A15:A17">
    <cfRule type="containsText" dxfId="66" priority="372" stopIfTrue="1" operator="containsText" text="Contractor">
      <formula>NOT(ISERROR(SEARCH("Contractor",#REF!)))</formula>
    </cfRule>
  </conditionalFormatting>
  <conditionalFormatting sqref="A26">
    <cfRule type="containsText" dxfId="65" priority="337" stopIfTrue="1" operator="containsText" text="Contractor">
      <formula>NOT(ISERROR(SEARCH("Contractor",#REF!)))</formula>
    </cfRule>
  </conditionalFormatting>
  <conditionalFormatting sqref="D9">
    <cfRule type="containsText" dxfId="64" priority="306" stopIfTrue="1" operator="containsText" text="Contractor">
      <formula>NOT(ISERROR(SEARCH("Contractor",#REF!)))</formula>
    </cfRule>
  </conditionalFormatting>
  <conditionalFormatting sqref="D15">
    <cfRule type="containsText" dxfId="63" priority="305" stopIfTrue="1" operator="containsText" text="Contractor">
      <formula>NOT(ISERROR(SEARCH("Contractor",#REF!)))</formula>
    </cfRule>
  </conditionalFormatting>
  <conditionalFormatting sqref="D16">
    <cfRule type="containsText" dxfId="62" priority="304" stopIfTrue="1" operator="containsText" text="Contractor">
      <formula>NOT(ISERROR(SEARCH("Contractor",#REF!)))</formula>
    </cfRule>
  </conditionalFormatting>
  <conditionalFormatting sqref="D18">
    <cfRule type="containsText" dxfId="61" priority="303" stopIfTrue="1" operator="containsText" text="Contractor">
      <formula>NOT(ISERROR(SEARCH("Contractor",#REF!)))</formula>
    </cfRule>
  </conditionalFormatting>
  <conditionalFormatting sqref="B63:B66 B61 B55:B56 B52:B53 B50">
    <cfRule type="containsText" dxfId="60" priority="290" stopIfTrue="1" operator="containsText" text="Contractor">
      <formula>NOT(ISERROR(SEARCH("Contractor",#REF!)))</formula>
    </cfRule>
  </conditionalFormatting>
  <conditionalFormatting sqref="B60">
    <cfRule type="containsText" dxfId="59" priority="289" stopIfTrue="1" operator="containsText" text="Contractor">
      <formula>NOT(ISERROR(SEARCH("Contractor",#REF!)))</formula>
    </cfRule>
  </conditionalFormatting>
  <conditionalFormatting sqref="B49">
    <cfRule type="containsText" dxfId="58" priority="288" stopIfTrue="1" operator="containsText" text="Contractor">
      <formula>NOT(ISERROR(SEARCH("Contractor",#REF!)))</formula>
    </cfRule>
  </conditionalFormatting>
  <conditionalFormatting sqref="B51 B54">
    <cfRule type="containsText" dxfId="57" priority="287" stopIfTrue="1" operator="containsText" text="Contractor">
      <formula>NOT(ISERROR(SEARCH("Contractor",#REF!)))</formula>
    </cfRule>
  </conditionalFormatting>
  <conditionalFormatting sqref="B58:B59">
    <cfRule type="containsText" dxfId="56" priority="286" stopIfTrue="1" operator="containsText" text="Contractor">
      <formula>NOT(ISERROR(SEARCH("Contractor",#REF!)))</formula>
    </cfRule>
  </conditionalFormatting>
  <conditionalFormatting sqref="B62">
    <cfRule type="containsText" dxfId="55" priority="285" stopIfTrue="1" operator="containsText" text="Contractor">
      <formula>NOT(ISERROR(SEARCH("Contractor",#REF!)))</formula>
    </cfRule>
  </conditionalFormatting>
  <conditionalFormatting sqref="B67">
    <cfRule type="containsText" dxfId="54" priority="284" stopIfTrue="1" operator="containsText" text="Contractor">
      <formula>NOT(ISERROR(SEARCH("Contractor",#REF!)))</formula>
    </cfRule>
  </conditionalFormatting>
  <conditionalFormatting sqref="B57">
    <cfRule type="containsText" dxfId="53" priority="283" stopIfTrue="1" operator="containsText" text="Contractor">
      <formula>NOT(ISERROR(SEARCH("Contractor",#REF!)))</formula>
    </cfRule>
  </conditionalFormatting>
  <conditionalFormatting sqref="C72">
    <cfRule type="containsText" dxfId="52" priority="280" stopIfTrue="1" operator="containsText" text="Contractor">
      <formula>NOT(ISERROR(SEARCH("Contractor",#REF!)))</formula>
    </cfRule>
  </conditionalFormatting>
  <conditionalFormatting sqref="C73">
    <cfRule type="containsText" dxfId="51" priority="274" stopIfTrue="1" operator="containsText" text="Contractor">
      <formula>NOT(ISERROR(SEARCH("Contractor",#REF!)))</formula>
    </cfRule>
  </conditionalFormatting>
  <conditionalFormatting sqref="C74">
    <cfRule type="containsText" dxfId="50" priority="268" stopIfTrue="1" operator="containsText" text="Contractor">
      <formula>NOT(ISERROR(SEARCH("Contractor",#REF!)))</formula>
    </cfRule>
  </conditionalFormatting>
  <conditionalFormatting sqref="C75">
    <cfRule type="containsText" dxfId="49" priority="262" stopIfTrue="1" operator="containsText" text="Contractor">
      <formula>NOT(ISERROR(SEARCH("Contractor",#REF!)))</formula>
    </cfRule>
  </conditionalFormatting>
  <conditionalFormatting sqref="D10">
    <cfRule type="containsText" dxfId="48" priority="238" stopIfTrue="1" operator="containsText" text="Contractor">
      <formula>NOT(ISERROR(SEARCH("Contractor",#REF!)))</formula>
    </cfRule>
  </conditionalFormatting>
  <conditionalFormatting sqref="D46">
    <cfRule type="containsText" dxfId="47" priority="257" stopIfTrue="1" operator="containsText" text="Contractor">
      <formula>NOT(ISERROR(SEARCH("Contractor",#REF!)))</formula>
    </cfRule>
  </conditionalFormatting>
  <conditionalFormatting sqref="C46">
    <cfRule type="containsText" dxfId="46" priority="256" stopIfTrue="1" operator="containsText" text="Contractor">
      <formula>NOT(ISERROR(SEARCH("Contractor",#REF!)))</formula>
    </cfRule>
  </conditionalFormatting>
  <conditionalFormatting sqref="C25">
    <cfRule type="containsText" dxfId="45" priority="255" stopIfTrue="1" operator="containsText" text="Contractor">
      <formula>NOT(ISERROR(SEARCH("Contractor",#REF!)))</formula>
    </cfRule>
  </conditionalFormatting>
  <conditionalFormatting sqref="D5">
    <cfRule type="containsText" dxfId="44" priority="251" stopIfTrue="1" operator="containsText" text="Contractor">
      <formula>NOT(ISERROR(SEARCH("Contractor",#REF!)))</formula>
    </cfRule>
  </conditionalFormatting>
  <conditionalFormatting sqref="D5">
    <cfRule type="containsText" dxfId="43" priority="252" stopIfTrue="1" operator="containsText" text="Contractor">
      <formula>NOT(ISERROR(SEARCH("Contractor",#REF!)))</formula>
    </cfRule>
  </conditionalFormatting>
  <conditionalFormatting sqref="C5">
    <cfRule type="containsText" dxfId="42" priority="249" stopIfTrue="1" operator="containsText" text="Contractor">
      <formula>NOT(ISERROR(SEARCH("Contractor",#REF!)))</formula>
    </cfRule>
  </conditionalFormatting>
  <conditionalFormatting sqref="D6:D7">
    <cfRule type="containsText" dxfId="41" priority="245" stopIfTrue="1" operator="containsText" text="Contractor">
      <formula>NOT(ISERROR(SEARCH("Contractor",#REF!)))</formula>
    </cfRule>
  </conditionalFormatting>
  <conditionalFormatting sqref="D6:D7">
    <cfRule type="containsText" dxfId="40" priority="244" stopIfTrue="1" operator="containsText" text="Contractor">
      <formula>NOT(ISERROR(SEARCH("Contractor",#REF!)))</formula>
    </cfRule>
  </conditionalFormatting>
  <conditionalFormatting sqref="C6:C7">
    <cfRule type="containsText" dxfId="39" priority="242" stopIfTrue="1" operator="containsText" text="Contractor">
      <formula>NOT(ISERROR(SEARCH("Contractor",#REF!)))</formula>
    </cfRule>
  </conditionalFormatting>
  <conditionalFormatting sqref="C10">
    <cfRule type="containsText" dxfId="38" priority="239" stopIfTrue="1" operator="containsText" text="Contractor">
      <formula>NOT(ISERROR(SEARCH("Contractor",#REF!)))</formula>
    </cfRule>
  </conditionalFormatting>
  <conditionalFormatting sqref="D24">
    <cfRule type="containsText" dxfId="37" priority="216" stopIfTrue="1" operator="containsText" text="Contractor">
      <formula>NOT(ISERROR(SEARCH("Contractor",#REF!)))</formula>
    </cfRule>
  </conditionalFormatting>
  <conditionalFormatting sqref="C24">
    <cfRule type="containsText" dxfId="36" priority="214" stopIfTrue="1" operator="containsText" text="Contractor">
      <formula>NOT(ISERROR(SEARCH("Contractor",#REF!)))</formula>
    </cfRule>
  </conditionalFormatting>
  <conditionalFormatting sqref="D24">
    <cfRule type="containsText" dxfId="35" priority="213" stopIfTrue="1" operator="containsText" text="Contractor">
      <formula>NOT(ISERROR(SEARCH("Contractor",#REF!)))</formula>
    </cfRule>
  </conditionalFormatting>
  <conditionalFormatting sqref="C34">
    <cfRule type="containsText" dxfId="34" priority="211" stopIfTrue="1" operator="containsText" text="Contractor">
      <formula>NOT(ISERROR(SEARCH("Contractor",#REF!)))</formula>
    </cfRule>
  </conditionalFormatting>
  <conditionalFormatting sqref="D34">
    <cfRule type="containsText" dxfId="33" priority="209" stopIfTrue="1" operator="containsText" text="Contractor">
      <formula>NOT(ISERROR(SEARCH("Contractor",#REF!)))</formula>
    </cfRule>
  </conditionalFormatting>
  <conditionalFormatting sqref="D34">
    <cfRule type="containsText" dxfId="32" priority="205" stopIfTrue="1" operator="containsText" text="Contractor">
      <formula>NOT(ISERROR(SEARCH("Contractor",#REF!)))</formula>
    </cfRule>
  </conditionalFormatting>
  <conditionalFormatting sqref="C28">
    <cfRule type="containsText" dxfId="31" priority="203" stopIfTrue="1" operator="containsText" text="Contractor">
      <formula>NOT(ISERROR(SEARCH("Contractor",#REF!)))</formula>
    </cfRule>
  </conditionalFormatting>
  <conditionalFormatting sqref="D28">
    <cfRule type="containsText" dxfId="30" priority="201" stopIfTrue="1" operator="containsText" text="Contractor">
      <formula>NOT(ISERROR(SEARCH("Contractor",#REF!)))</formula>
    </cfRule>
  </conditionalFormatting>
  <conditionalFormatting sqref="C20">
    <cfRule type="containsText" dxfId="29" priority="194" stopIfTrue="1" operator="containsText" text="Contractor">
      <formula>NOT(ISERROR(SEARCH("Contractor",#REF!)))</formula>
    </cfRule>
  </conditionalFormatting>
  <conditionalFormatting sqref="D20">
    <cfRule type="containsText" dxfId="28" priority="193" stopIfTrue="1" operator="containsText" text="Contractor">
      <formula>NOT(ISERROR(SEARCH("Contractor",#REF!)))</formula>
    </cfRule>
  </conditionalFormatting>
  <conditionalFormatting sqref="C23">
    <cfRule type="containsText" dxfId="27" priority="180" stopIfTrue="1" operator="containsText" text="Contractor">
      <formula>NOT(ISERROR(SEARCH("Contractor",#REF!)))</formula>
    </cfRule>
  </conditionalFormatting>
  <conditionalFormatting sqref="D23">
    <cfRule type="containsText" dxfId="26" priority="177" stopIfTrue="1" operator="containsText" text="Contractor">
      <formula>NOT(ISERROR(SEARCH("Contractor",#REF!)))</formula>
    </cfRule>
  </conditionalFormatting>
  <conditionalFormatting sqref="C27">
    <cfRule type="containsText" dxfId="25" priority="172" stopIfTrue="1" operator="containsText" text="Contractor">
      <formula>NOT(ISERROR(SEARCH("Contractor",#REF!)))</formula>
    </cfRule>
  </conditionalFormatting>
  <conditionalFormatting sqref="D27">
    <cfRule type="containsText" dxfId="24" priority="170" stopIfTrue="1" operator="containsText" text="Contractor">
      <formula>NOT(ISERROR(SEARCH("Contractor",#REF!)))</formula>
    </cfRule>
  </conditionalFormatting>
  <conditionalFormatting sqref="C26">
    <cfRule type="containsText" dxfId="23" priority="163" stopIfTrue="1" operator="containsText" text="Contractor">
      <formula>NOT(ISERROR(SEARCH("Contractor",#REF!)))</formula>
    </cfRule>
  </conditionalFormatting>
  <conditionalFormatting sqref="D26">
    <cfRule type="containsText" dxfId="22" priority="161" stopIfTrue="1" operator="containsText" text="Contractor">
      <formula>NOT(ISERROR(SEARCH("Contractor",#REF!)))</formula>
    </cfRule>
  </conditionalFormatting>
  <conditionalFormatting sqref="C30">
    <cfRule type="containsText" dxfId="21" priority="153" stopIfTrue="1" operator="containsText" text="Contractor">
      <formula>NOT(ISERROR(SEARCH("Contractor",#REF!)))</formula>
    </cfRule>
  </conditionalFormatting>
  <conditionalFormatting sqref="C33">
    <cfRule type="containsText" dxfId="20" priority="131" stopIfTrue="1" operator="containsText" text="Contractor">
      <formula>NOT(ISERROR(SEARCH("Contractor",#REF!)))</formula>
    </cfRule>
  </conditionalFormatting>
  <conditionalFormatting sqref="D33">
    <cfRule type="containsText" dxfId="19" priority="130" stopIfTrue="1" operator="containsText" text="Contractor">
      <formula>NOT(ISERROR(SEARCH("Contractor",#REF!)))</formula>
    </cfRule>
  </conditionalFormatting>
  <conditionalFormatting sqref="C31">
    <cfRule type="containsText" dxfId="18" priority="119" stopIfTrue="1" operator="containsText" text="Contractor">
      <formula>NOT(ISERROR(SEARCH("Contractor",#REF!)))</formula>
    </cfRule>
  </conditionalFormatting>
  <conditionalFormatting sqref="C21">
    <cfRule type="containsText" dxfId="17" priority="118" stopIfTrue="1" operator="containsText" text="Contractor">
      <formula>NOT(ISERROR(SEARCH("Contractor",#REF!)))</formula>
    </cfRule>
  </conditionalFormatting>
  <conditionalFormatting sqref="D21">
    <cfRule type="containsText" dxfId="16" priority="117" stopIfTrue="1" operator="containsText" text="Contractor">
      <formula>NOT(ISERROR(SEARCH("Contractor",#REF!)))</formula>
    </cfRule>
  </conditionalFormatting>
  <conditionalFormatting sqref="D22">
    <cfRule type="containsText" dxfId="15" priority="97" stopIfTrue="1" operator="containsText" text="Contractor">
      <formula>NOT(ISERROR(SEARCH("Contractor",#REF!)))</formula>
    </cfRule>
  </conditionalFormatting>
  <conditionalFormatting sqref="C29">
    <cfRule type="containsText" dxfId="14" priority="90" stopIfTrue="1" operator="containsText" text="Contractor">
      <formula>NOT(ISERROR(SEARCH("Contractor",#REF!)))</formula>
    </cfRule>
  </conditionalFormatting>
  <conditionalFormatting sqref="D29">
    <cfRule type="containsText" dxfId="13" priority="89" stopIfTrue="1" operator="containsText" text="Contractor">
      <formula>NOT(ISERROR(SEARCH("Contractor",#REF!)))</formula>
    </cfRule>
  </conditionalFormatting>
  <conditionalFormatting sqref="C22">
    <cfRule type="containsText" dxfId="12" priority="76" stopIfTrue="1" operator="containsText" text="Contractor">
      <formula>NOT(ISERROR(SEARCH("Contractor",#REF!)))</formula>
    </cfRule>
  </conditionalFormatting>
  <conditionalFormatting sqref="C35">
    <cfRule type="containsText" dxfId="11" priority="72" stopIfTrue="1" operator="containsText" text="Contractor">
      <formula>NOT(ISERROR(SEARCH("Contractor",#REF!)))</formula>
    </cfRule>
  </conditionalFormatting>
  <conditionalFormatting sqref="D35">
    <cfRule type="containsText" dxfId="10" priority="71" stopIfTrue="1" operator="containsText" text="Contractor">
      <formula>NOT(ISERROR(SEARCH("Contractor",#REF!)))</formula>
    </cfRule>
  </conditionalFormatting>
  <conditionalFormatting sqref="C36">
    <cfRule type="containsText" dxfId="9" priority="57" stopIfTrue="1" operator="containsText" text="Contractor">
      <formula>NOT(ISERROR(SEARCH("Contractor",#REF!)))</formula>
    </cfRule>
  </conditionalFormatting>
  <conditionalFormatting sqref="D36">
    <cfRule type="containsText" dxfId="8" priority="55" stopIfTrue="1" operator="containsText" text="Contractor">
      <formula>NOT(ISERROR(SEARCH("Contractor",#REF!)))</formula>
    </cfRule>
  </conditionalFormatting>
  <conditionalFormatting sqref="D36">
    <cfRule type="containsText" dxfId="7" priority="39" stopIfTrue="1" operator="containsText" text="Contractor">
      <formula>NOT(ISERROR(SEARCH("Contractor",#REF!)))</formula>
    </cfRule>
  </conditionalFormatting>
  <conditionalFormatting sqref="D12">
    <cfRule type="containsText" dxfId="6" priority="32" stopIfTrue="1" operator="containsText" text="Contractor">
      <formula>NOT(ISERROR(SEARCH("Contractor",#REF!)))</formula>
    </cfRule>
  </conditionalFormatting>
  <conditionalFormatting sqref="C12">
    <cfRule type="containsText" dxfId="5" priority="31" stopIfTrue="1" operator="containsText" text="Contractor">
      <formula>NOT(ISERROR(SEARCH("Contractor",#REF!)))</formula>
    </cfRule>
  </conditionalFormatting>
  <conditionalFormatting sqref="D17">
    <cfRule type="containsText" dxfId="4" priority="23" stopIfTrue="1" operator="containsText" text="Contractor">
      <formula>NOT(ISERROR(SEARCH("Contractor",#REF!)))</formula>
    </cfRule>
  </conditionalFormatting>
  <conditionalFormatting sqref="C17">
    <cfRule type="containsText" dxfId="3" priority="22" stopIfTrue="1" operator="containsText" text="Contractor">
      <formula>NOT(ISERROR(SEARCH("Contractor",#REF!)))</formula>
    </cfRule>
  </conditionalFormatting>
  <conditionalFormatting sqref="D17">
    <cfRule type="containsText" dxfId="2" priority="16" stopIfTrue="1" operator="containsText" text="Contractor">
      <formula>NOT(ISERROR(SEARCH("Contractor",#REF!)))</formula>
    </cfRule>
  </conditionalFormatting>
  <conditionalFormatting sqref="C45">
    <cfRule type="containsText" dxfId="1" priority="11" stopIfTrue="1" operator="containsText" text="Contractor">
      <formula>NOT(ISERROR(SEARCH("Contractor",#REF!)))</formula>
    </cfRule>
  </conditionalFormatting>
  <conditionalFormatting sqref="D45">
    <cfRule type="containsText" dxfId="0" priority="10" stopIfTrue="1" operator="containsText" text="Contractor">
      <formula>NOT(ISERROR(SEARCH("Contractor",#REF!)))</formula>
    </cfRule>
  </conditionalFormatting>
  <pageMargins left="0.31496062992125984" right="0.31496062992125984" top="0.35433070866141736" bottom="0.35433070866141736" header="0.11811023622047245" footer="0.11811023622047245"/>
  <pageSetup paperSize="8" scale="10" orientation="landscape"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91252-D9B4-4D48-8CDA-851B7BE3D860}">
  <sheetPr>
    <tabColor theme="1"/>
  </sheetPr>
  <dimension ref="F18"/>
  <sheetViews>
    <sheetView zoomScale="90" zoomScaleNormal="90" workbookViewId="0">
      <selection activeCell="F18" sqref="F18"/>
    </sheetView>
  </sheetViews>
  <sheetFormatPr defaultRowHeight="14.4"/>
  <cols>
    <col min="3" max="3" width="16.33203125" customWidth="1"/>
  </cols>
  <sheetData>
    <row r="18" spans="6:6" ht="31.2">
      <c r="F18" s="171" t="s">
        <v>238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B4EE3-7533-4FFC-841B-E095F26203A0}">
  <sheetPr>
    <tabColor theme="3"/>
  </sheetPr>
  <dimension ref="A1:R53"/>
  <sheetViews>
    <sheetView zoomScale="85" zoomScaleNormal="85" workbookViewId="0">
      <pane xSplit="4" ySplit="3" topLeftCell="E4" activePane="bottomRight" state="frozen"/>
      <selection pane="topRight" activeCell="E1" sqref="E1"/>
      <selection pane="bottomLeft" activeCell="A4" sqref="A4"/>
      <selection pane="bottomRight" activeCell="I3" sqref="I3"/>
    </sheetView>
  </sheetViews>
  <sheetFormatPr defaultColWidth="8.6640625" defaultRowHeight="13.8"/>
  <cols>
    <col min="1" max="1" width="4.88671875" style="4" customWidth="1"/>
    <col min="2" max="2" width="29.6640625" style="4" customWidth="1"/>
    <col min="3" max="3" width="38.5546875" style="4" bestFit="1" customWidth="1"/>
    <col min="4" max="4" width="8.6640625" style="4"/>
    <col min="5" max="5" width="9.109375" style="4" bestFit="1" customWidth="1"/>
    <col min="6" max="6" width="8.88671875" style="4" bestFit="1" customWidth="1"/>
    <col min="7" max="7" width="4.44140625" style="4" customWidth="1"/>
    <col min="8" max="17" width="8.6640625" style="4"/>
    <col min="18" max="18" width="9.44140625" style="4" bestFit="1" customWidth="1"/>
    <col min="19" max="16384" width="8.6640625" style="4"/>
  </cols>
  <sheetData>
    <row r="1" spans="1:18" ht="14.4">
      <c r="A1" s="78"/>
      <c r="E1" s="167"/>
      <c r="H1" s="6"/>
      <c r="N1" s="6"/>
    </row>
    <row r="2" spans="1:18" ht="17.399999999999999">
      <c r="A2" s="164" t="str">
        <f ca="1">MID(CELL("filename",A1),FIND("]",CELL("filename",A1))+1,256)</f>
        <v>2&amp;3 - FTE - Cost Centre</v>
      </c>
      <c r="B2" s="6"/>
    </row>
    <row r="3" spans="1:18" s="6" customFormat="1" ht="29.4" customHeight="1">
      <c r="B3" s="3" t="s">
        <v>61</v>
      </c>
      <c r="C3" s="3" t="s">
        <v>62</v>
      </c>
      <c r="D3" s="3" t="s">
        <v>63</v>
      </c>
      <c r="E3" s="3" t="s">
        <v>64</v>
      </c>
      <c r="F3" s="3" t="s">
        <v>65</v>
      </c>
      <c r="H3" s="3" t="s">
        <v>66</v>
      </c>
      <c r="I3" s="3" t="s">
        <v>67</v>
      </c>
      <c r="J3" s="3" t="s">
        <v>69</v>
      </c>
      <c r="K3" s="3" t="s">
        <v>70</v>
      </c>
      <c r="L3" s="3" t="s">
        <v>68</v>
      </c>
      <c r="M3" s="6" t="s">
        <v>52</v>
      </c>
      <c r="N3" s="3" t="s">
        <v>66</v>
      </c>
      <c r="O3" s="3" t="s">
        <v>67</v>
      </c>
      <c r="P3" s="3" t="s">
        <v>69</v>
      </c>
      <c r="Q3" s="3" t="s">
        <v>70</v>
      </c>
      <c r="R3" s="3" t="s">
        <v>68</v>
      </c>
    </row>
    <row r="4" spans="1:18">
      <c r="D4" s="4" t="s">
        <v>3</v>
      </c>
      <c r="E4" s="146"/>
      <c r="F4" s="146"/>
      <c r="H4" s="149"/>
      <c r="I4" s="149"/>
      <c r="J4" s="149"/>
      <c r="K4" s="149"/>
      <c r="L4" s="147">
        <f t="shared" ref="L4:L6" si="0">+F4-SUM(H4:K4)</f>
        <v>0</v>
      </c>
      <c r="M4" s="32">
        <f>F4-SUM(H4:L4)</f>
        <v>0</v>
      </c>
      <c r="N4" s="34" t="e">
        <f>(H4/$F4)*$E4</f>
        <v>#DIV/0!</v>
      </c>
      <c r="O4" s="34" t="e">
        <f t="shared" ref="O4:R19" si="1">(I4/$F4)*$E4</f>
        <v>#DIV/0!</v>
      </c>
      <c r="P4" s="34" t="e">
        <f t="shared" si="1"/>
        <v>#DIV/0!</v>
      </c>
      <c r="Q4" s="34" t="e">
        <f t="shared" si="1"/>
        <v>#DIV/0!</v>
      </c>
      <c r="R4" s="34" t="e">
        <f t="shared" si="1"/>
        <v>#DIV/0!</v>
      </c>
    </row>
    <row r="5" spans="1:18">
      <c r="D5" s="4" t="s">
        <v>4</v>
      </c>
      <c r="E5" s="146"/>
      <c r="F5" s="146"/>
      <c r="H5" s="149"/>
      <c r="I5" s="149"/>
      <c r="J5" s="149"/>
      <c r="K5" s="149"/>
      <c r="L5" s="147">
        <f t="shared" si="0"/>
        <v>0</v>
      </c>
      <c r="M5" s="32">
        <f t="shared" ref="M5:M47" si="2">F5-SUM(H5:L5)</f>
        <v>0</v>
      </c>
      <c r="N5" s="34" t="e">
        <f t="shared" ref="N5:R43" si="3">(H5/$F5)*$E5</f>
        <v>#DIV/0!</v>
      </c>
      <c r="O5" s="34" t="e">
        <f t="shared" si="1"/>
        <v>#DIV/0!</v>
      </c>
      <c r="P5" s="34" t="e">
        <f t="shared" si="1"/>
        <v>#DIV/0!</v>
      </c>
      <c r="Q5" s="34" t="e">
        <f t="shared" si="1"/>
        <v>#DIV/0!</v>
      </c>
      <c r="R5" s="34" t="e">
        <f t="shared" si="1"/>
        <v>#DIV/0!</v>
      </c>
    </row>
    <row r="6" spans="1:18">
      <c r="D6" s="4" t="s">
        <v>5</v>
      </c>
      <c r="E6" s="146"/>
      <c r="F6" s="146"/>
      <c r="H6" s="149"/>
      <c r="I6" s="149"/>
      <c r="J6" s="149"/>
      <c r="K6" s="149"/>
      <c r="L6" s="147">
        <f t="shared" si="0"/>
        <v>0</v>
      </c>
      <c r="M6" s="32">
        <f t="shared" si="2"/>
        <v>0</v>
      </c>
      <c r="N6" s="34" t="e">
        <f t="shared" si="3"/>
        <v>#DIV/0!</v>
      </c>
      <c r="O6" s="34" t="e">
        <f t="shared" si="1"/>
        <v>#DIV/0!</v>
      </c>
      <c r="P6" s="34" t="e">
        <f t="shared" si="1"/>
        <v>#DIV/0!</v>
      </c>
      <c r="Q6" s="34" t="e">
        <f t="shared" si="1"/>
        <v>#DIV/0!</v>
      </c>
      <c r="R6" s="34" t="e">
        <f t="shared" si="1"/>
        <v>#DIV/0!</v>
      </c>
    </row>
    <row r="7" spans="1:18">
      <c r="D7" s="4" t="s">
        <v>6</v>
      </c>
      <c r="E7" s="146"/>
      <c r="F7" s="146"/>
      <c r="H7" s="149"/>
      <c r="I7" s="149"/>
      <c r="J7" s="149"/>
      <c r="K7" s="149"/>
      <c r="L7" s="147">
        <f>+F7-SUM(H7:K7)</f>
        <v>0</v>
      </c>
      <c r="M7" s="32">
        <f t="shared" si="2"/>
        <v>0</v>
      </c>
      <c r="N7" s="34"/>
      <c r="O7" s="34"/>
      <c r="P7" s="34"/>
      <c r="Q7" s="34"/>
      <c r="R7" s="34"/>
    </row>
    <row r="8" spans="1:18">
      <c r="D8" s="4" t="s">
        <v>8</v>
      </c>
      <c r="E8" s="146"/>
      <c r="F8" s="146"/>
      <c r="H8" s="149"/>
      <c r="I8" s="149"/>
      <c r="J8" s="149"/>
      <c r="K8" s="149"/>
      <c r="L8" s="147">
        <f t="shared" ref="L8:L46" si="4">+F8-SUM(H8:K8)</f>
        <v>0</v>
      </c>
      <c r="M8" s="32">
        <f t="shared" si="2"/>
        <v>0</v>
      </c>
      <c r="N8" s="34"/>
      <c r="O8" s="34"/>
      <c r="P8" s="34"/>
      <c r="Q8" s="34"/>
      <c r="R8" s="34"/>
    </row>
    <row r="9" spans="1:18">
      <c r="D9" s="4" t="s">
        <v>9</v>
      </c>
      <c r="E9" s="146"/>
      <c r="F9" s="146"/>
      <c r="H9" s="149"/>
      <c r="I9" s="149"/>
      <c r="J9" s="149"/>
      <c r="K9" s="149"/>
      <c r="L9" s="147">
        <f t="shared" si="4"/>
        <v>0</v>
      </c>
      <c r="M9" s="32">
        <f t="shared" si="2"/>
        <v>0</v>
      </c>
      <c r="N9" s="34"/>
      <c r="O9" s="34"/>
      <c r="P9" s="34"/>
      <c r="Q9" s="34"/>
      <c r="R9" s="34"/>
    </row>
    <row r="10" spans="1:18">
      <c r="D10" s="4" t="s">
        <v>10</v>
      </c>
      <c r="E10" s="146"/>
      <c r="F10" s="146"/>
      <c r="H10" s="149"/>
      <c r="I10" s="149"/>
      <c r="J10" s="149"/>
      <c r="K10" s="149"/>
      <c r="L10" s="147">
        <f t="shared" si="4"/>
        <v>0</v>
      </c>
      <c r="M10" s="32">
        <f t="shared" si="2"/>
        <v>0</v>
      </c>
      <c r="N10" s="34" t="e">
        <f t="shared" si="3"/>
        <v>#DIV/0!</v>
      </c>
      <c r="O10" s="34" t="e">
        <f t="shared" si="1"/>
        <v>#DIV/0!</v>
      </c>
      <c r="P10" s="34" t="e">
        <f t="shared" si="1"/>
        <v>#DIV/0!</v>
      </c>
      <c r="Q10" s="34" t="e">
        <f t="shared" si="1"/>
        <v>#DIV/0!</v>
      </c>
      <c r="R10" s="34" t="e">
        <f t="shared" si="1"/>
        <v>#DIV/0!</v>
      </c>
    </row>
    <row r="11" spans="1:18">
      <c r="D11" s="4" t="s">
        <v>11</v>
      </c>
      <c r="E11" s="146"/>
      <c r="F11" s="146"/>
      <c r="H11" s="149"/>
      <c r="I11" s="149"/>
      <c r="J11" s="149"/>
      <c r="K11" s="149"/>
      <c r="L11" s="147">
        <f t="shared" si="4"/>
        <v>0</v>
      </c>
      <c r="M11" s="32">
        <f t="shared" si="2"/>
        <v>0</v>
      </c>
      <c r="N11" s="34" t="e">
        <f t="shared" si="3"/>
        <v>#DIV/0!</v>
      </c>
      <c r="O11" s="34" t="e">
        <f t="shared" si="1"/>
        <v>#DIV/0!</v>
      </c>
      <c r="P11" s="34" t="e">
        <f t="shared" si="1"/>
        <v>#DIV/0!</v>
      </c>
      <c r="Q11" s="34" t="e">
        <f t="shared" si="1"/>
        <v>#DIV/0!</v>
      </c>
      <c r="R11" s="34" t="e">
        <f t="shared" si="1"/>
        <v>#DIV/0!</v>
      </c>
    </row>
    <row r="12" spans="1:18">
      <c r="D12" s="4" t="s">
        <v>12</v>
      </c>
      <c r="E12" s="146"/>
      <c r="F12" s="146"/>
      <c r="H12" s="149"/>
      <c r="I12" s="149"/>
      <c r="J12" s="149"/>
      <c r="K12" s="149"/>
      <c r="L12" s="147">
        <f t="shared" si="4"/>
        <v>0</v>
      </c>
      <c r="M12" s="32">
        <f t="shared" si="2"/>
        <v>0</v>
      </c>
      <c r="N12" s="34" t="e">
        <f t="shared" si="3"/>
        <v>#DIV/0!</v>
      </c>
      <c r="O12" s="34" t="e">
        <f t="shared" si="1"/>
        <v>#DIV/0!</v>
      </c>
      <c r="P12" s="34" t="e">
        <f t="shared" si="1"/>
        <v>#DIV/0!</v>
      </c>
      <c r="Q12" s="34" t="e">
        <f t="shared" si="1"/>
        <v>#DIV/0!</v>
      </c>
      <c r="R12" s="34" t="e">
        <f t="shared" si="1"/>
        <v>#DIV/0!</v>
      </c>
    </row>
    <row r="13" spans="1:18">
      <c r="D13" s="4" t="s">
        <v>13</v>
      </c>
      <c r="E13" s="146"/>
      <c r="F13" s="146"/>
      <c r="H13" s="149"/>
      <c r="I13" s="149"/>
      <c r="J13" s="149"/>
      <c r="K13" s="149"/>
      <c r="L13" s="147">
        <f t="shared" si="4"/>
        <v>0</v>
      </c>
      <c r="M13" s="32">
        <f t="shared" si="2"/>
        <v>0</v>
      </c>
      <c r="N13" s="34"/>
      <c r="O13" s="34"/>
      <c r="P13" s="34"/>
      <c r="Q13" s="34"/>
      <c r="R13" s="34"/>
    </row>
    <row r="14" spans="1:18">
      <c r="D14" s="4" t="s">
        <v>14</v>
      </c>
      <c r="E14" s="146"/>
      <c r="F14" s="146"/>
      <c r="H14" s="149"/>
      <c r="I14" s="149"/>
      <c r="J14" s="149"/>
      <c r="K14" s="149"/>
      <c r="L14" s="147">
        <f t="shared" si="4"/>
        <v>0</v>
      </c>
      <c r="M14" s="32">
        <f t="shared" si="2"/>
        <v>0</v>
      </c>
      <c r="N14" s="34" t="e">
        <f t="shared" si="3"/>
        <v>#DIV/0!</v>
      </c>
      <c r="O14" s="34" t="e">
        <f t="shared" si="1"/>
        <v>#DIV/0!</v>
      </c>
      <c r="P14" s="34" t="e">
        <f t="shared" si="1"/>
        <v>#DIV/0!</v>
      </c>
      <c r="Q14" s="34" t="e">
        <f t="shared" si="1"/>
        <v>#DIV/0!</v>
      </c>
      <c r="R14" s="34" t="e">
        <f t="shared" si="1"/>
        <v>#DIV/0!</v>
      </c>
    </row>
    <row r="15" spans="1:18">
      <c r="D15" s="4" t="s">
        <v>15</v>
      </c>
      <c r="E15" s="146"/>
      <c r="F15" s="146"/>
      <c r="H15" s="149"/>
      <c r="I15" s="149"/>
      <c r="J15" s="149"/>
      <c r="K15" s="149"/>
      <c r="L15" s="147">
        <f t="shared" si="4"/>
        <v>0</v>
      </c>
      <c r="M15" s="32">
        <f t="shared" si="2"/>
        <v>0</v>
      </c>
      <c r="N15" s="34" t="e">
        <f t="shared" si="3"/>
        <v>#DIV/0!</v>
      </c>
      <c r="O15" s="34" t="e">
        <f t="shared" si="1"/>
        <v>#DIV/0!</v>
      </c>
      <c r="P15" s="34" t="e">
        <f t="shared" si="1"/>
        <v>#DIV/0!</v>
      </c>
      <c r="Q15" s="34" t="e">
        <f t="shared" si="1"/>
        <v>#DIV/0!</v>
      </c>
      <c r="R15" s="34" t="e">
        <f t="shared" si="1"/>
        <v>#DIV/0!</v>
      </c>
    </row>
    <row r="16" spans="1:18">
      <c r="D16" s="4" t="s">
        <v>16</v>
      </c>
      <c r="E16" s="146"/>
      <c r="F16" s="146"/>
      <c r="H16" s="149"/>
      <c r="I16" s="149"/>
      <c r="J16" s="149"/>
      <c r="K16" s="149"/>
      <c r="L16" s="147">
        <f t="shared" si="4"/>
        <v>0</v>
      </c>
      <c r="M16" s="32">
        <f t="shared" si="2"/>
        <v>0</v>
      </c>
      <c r="N16" s="34" t="e">
        <f t="shared" si="3"/>
        <v>#DIV/0!</v>
      </c>
      <c r="O16" s="34" t="e">
        <f t="shared" si="1"/>
        <v>#DIV/0!</v>
      </c>
      <c r="P16" s="34" t="e">
        <f t="shared" si="1"/>
        <v>#DIV/0!</v>
      </c>
      <c r="Q16" s="34" t="e">
        <f t="shared" si="1"/>
        <v>#DIV/0!</v>
      </c>
      <c r="R16" s="34" t="e">
        <f t="shared" si="1"/>
        <v>#DIV/0!</v>
      </c>
    </row>
    <row r="17" spans="4:18">
      <c r="D17" s="4" t="s">
        <v>17</v>
      </c>
      <c r="E17" s="146"/>
      <c r="F17" s="146"/>
      <c r="H17" s="149"/>
      <c r="I17" s="149"/>
      <c r="J17" s="149"/>
      <c r="K17" s="149"/>
      <c r="L17" s="147">
        <f t="shared" si="4"/>
        <v>0</v>
      </c>
      <c r="M17" s="32">
        <f t="shared" si="2"/>
        <v>0</v>
      </c>
      <c r="N17" s="34" t="e">
        <f t="shared" si="3"/>
        <v>#DIV/0!</v>
      </c>
      <c r="O17" s="34" t="e">
        <f t="shared" si="1"/>
        <v>#DIV/0!</v>
      </c>
      <c r="P17" s="34" t="e">
        <f t="shared" si="1"/>
        <v>#DIV/0!</v>
      </c>
      <c r="Q17" s="34" t="e">
        <f t="shared" si="1"/>
        <v>#DIV/0!</v>
      </c>
      <c r="R17" s="34" t="e">
        <f t="shared" si="1"/>
        <v>#DIV/0!</v>
      </c>
    </row>
    <row r="18" spans="4:18">
      <c r="D18" s="4" t="s">
        <v>18</v>
      </c>
      <c r="E18" s="146"/>
      <c r="F18" s="146"/>
      <c r="H18" s="149"/>
      <c r="I18" s="149"/>
      <c r="J18" s="149"/>
      <c r="K18" s="149"/>
      <c r="L18" s="147">
        <f t="shared" si="4"/>
        <v>0</v>
      </c>
      <c r="M18" s="32">
        <f t="shared" si="2"/>
        <v>0</v>
      </c>
      <c r="N18" s="34"/>
      <c r="O18" s="34"/>
      <c r="P18" s="34"/>
      <c r="Q18" s="34"/>
      <c r="R18" s="34"/>
    </row>
    <row r="19" spans="4:18">
      <c r="D19" s="4" t="s">
        <v>19</v>
      </c>
      <c r="E19" s="146"/>
      <c r="F19" s="146"/>
      <c r="H19" s="149"/>
      <c r="I19" s="149"/>
      <c r="J19" s="149"/>
      <c r="K19" s="149"/>
      <c r="L19" s="147">
        <f t="shared" si="4"/>
        <v>0</v>
      </c>
      <c r="M19" s="32">
        <f t="shared" si="2"/>
        <v>0</v>
      </c>
      <c r="N19" s="34" t="e">
        <f t="shared" si="3"/>
        <v>#DIV/0!</v>
      </c>
      <c r="O19" s="34" t="e">
        <f t="shared" si="1"/>
        <v>#DIV/0!</v>
      </c>
      <c r="P19" s="34" t="e">
        <f t="shared" si="1"/>
        <v>#DIV/0!</v>
      </c>
      <c r="Q19" s="34" t="e">
        <f t="shared" si="1"/>
        <v>#DIV/0!</v>
      </c>
      <c r="R19" s="34" t="e">
        <f t="shared" si="1"/>
        <v>#DIV/0!</v>
      </c>
    </row>
    <row r="20" spans="4:18">
      <c r="D20" s="4" t="s">
        <v>20</v>
      </c>
      <c r="E20" s="146"/>
      <c r="F20" s="146"/>
      <c r="H20" s="149"/>
      <c r="I20" s="149"/>
      <c r="J20" s="149"/>
      <c r="K20" s="149"/>
      <c r="L20" s="147">
        <f t="shared" si="4"/>
        <v>0</v>
      </c>
      <c r="M20" s="32">
        <f t="shared" si="2"/>
        <v>0</v>
      </c>
      <c r="N20" s="34" t="e">
        <f t="shared" si="3"/>
        <v>#DIV/0!</v>
      </c>
      <c r="O20" s="34" t="e">
        <f t="shared" si="3"/>
        <v>#DIV/0!</v>
      </c>
      <c r="P20" s="34" t="e">
        <f t="shared" si="3"/>
        <v>#DIV/0!</v>
      </c>
      <c r="Q20" s="34" t="e">
        <f t="shared" si="3"/>
        <v>#DIV/0!</v>
      </c>
      <c r="R20" s="34" t="e">
        <f t="shared" si="3"/>
        <v>#DIV/0!</v>
      </c>
    </row>
    <row r="21" spans="4:18">
      <c r="D21" s="4" t="s">
        <v>21</v>
      </c>
      <c r="E21" s="146"/>
      <c r="F21" s="146"/>
      <c r="H21" s="149"/>
      <c r="I21" s="149"/>
      <c r="J21" s="149"/>
      <c r="K21" s="149"/>
      <c r="L21" s="147">
        <f t="shared" si="4"/>
        <v>0</v>
      </c>
      <c r="M21" s="32">
        <f t="shared" si="2"/>
        <v>0</v>
      </c>
      <c r="N21" s="34" t="e">
        <f t="shared" si="3"/>
        <v>#DIV/0!</v>
      </c>
      <c r="O21" s="34" t="e">
        <f t="shared" si="3"/>
        <v>#DIV/0!</v>
      </c>
      <c r="P21" s="34" t="e">
        <f t="shared" si="3"/>
        <v>#DIV/0!</v>
      </c>
      <c r="Q21" s="34" t="e">
        <f t="shared" si="3"/>
        <v>#DIV/0!</v>
      </c>
      <c r="R21" s="34" t="e">
        <f t="shared" si="3"/>
        <v>#DIV/0!</v>
      </c>
    </row>
    <row r="22" spans="4:18">
      <c r="D22" s="4" t="s">
        <v>22</v>
      </c>
      <c r="E22" s="146"/>
      <c r="F22" s="146"/>
      <c r="H22" s="149"/>
      <c r="I22" s="149"/>
      <c r="J22" s="149"/>
      <c r="K22" s="149"/>
      <c r="L22" s="147">
        <f t="shared" si="4"/>
        <v>0</v>
      </c>
      <c r="M22" s="32">
        <f t="shared" si="2"/>
        <v>0</v>
      </c>
      <c r="N22" s="34"/>
      <c r="O22" s="34"/>
      <c r="P22" s="34"/>
      <c r="Q22" s="34"/>
      <c r="R22" s="34"/>
    </row>
    <row r="23" spans="4:18">
      <c r="D23" s="4" t="s">
        <v>23</v>
      </c>
      <c r="E23" s="146"/>
      <c r="F23" s="146"/>
      <c r="H23" s="149"/>
      <c r="I23" s="149"/>
      <c r="J23" s="149"/>
      <c r="K23" s="149"/>
      <c r="L23" s="147">
        <f t="shared" si="4"/>
        <v>0</v>
      </c>
      <c r="M23" s="32">
        <f t="shared" si="2"/>
        <v>0</v>
      </c>
      <c r="N23" s="34" t="e">
        <f t="shared" si="3"/>
        <v>#DIV/0!</v>
      </c>
      <c r="O23" s="34" t="e">
        <f t="shared" si="3"/>
        <v>#DIV/0!</v>
      </c>
      <c r="P23" s="34" t="e">
        <f t="shared" si="3"/>
        <v>#DIV/0!</v>
      </c>
      <c r="Q23" s="34" t="e">
        <f t="shared" si="3"/>
        <v>#DIV/0!</v>
      </c>
      <c r="R23" s="34" t="e">
        <f t="shared" si="3"/>
        <v>#DIV/0!</v>
      </c>
    </row>
    <row r="24" spans="4:18">
      <c r="D24" s="4" t="s">
        <v>24</v>
      </c>
      <c r="E24" s="146"/>
      <c r="F24" s="146"/>
      <c r="H24" s="149"/>
      <c r="I24" s="149"/>
      <c r="J24" s="149"/>
      <c r="K24" s="149"/>
      <c r="L24" s="147">
        <f t="shared" si="4"/>
        <v>0</v>
      </c>
      <c r="M24" s="32">
        <f t="shared" si="2"/>
        <v>0</v>
      </c>
      <c r="N24" s="34" t="e">
        <f t="shared" si="3"/>
        <v>#DIV/0!</v>
      </c>
      <c r="O24" s="34" t="e">
        <f t="shared" si="3"/>
        <v>#DIV/0!</v>
      </c>
      <c r="P24" s="34" t="e">
        <f t="shared" si="3"/>
        <v>#DIV/0!</v>
      </c>
      <c r="Q24" s="34" t="e">
        <f t="shared" si="3"/>
        <v>#DIV/0!</v>
      </c>
      <c r="R24" s="34" t="e">
        <f t="shared" si="3"/>
        <v>#DIV/0!</v>
      </c>
    </row>
    <row r="25" spans="4:18">
      <c r="D25" s="4" t="s">
        <v>25</v>
      </c>
      <c r="E25" s="146"/>
      <c r="F25" s="146"/>
      <c r="H25" s="149"/>
      <c r="I25" s="149"/>
      <c r="J25" s="149"/>
      <c r="K25" s="149"/>
      <c r="L25" s="147">
        <f t="shared" si="4"/>
        <v>0</v>
      </c>
      <c r="M25" s="32">
        <f t="shared" si="2"/>
        <v>0</v>
      </c>
      <c r="N25" s="34" t="e">
        <f t="shared" si="3"/>
        <v>#DIV/0!</v>
      </c>
      <c r="O25" s="34" t="e">
        <f t="shared" si="3"/>
        <v>#DIV/0!</v>
      </c>
      <c r="P25" s="34" t="e">
        <f t="shared" si="3"/>
        <v>#DIV/0!</v>
      </c>
      <c r="Q25" s="34" t="e">
        <f t="shared" si="3"/>
        <v>#DIV/0!</v>
      </c>
      <c r="R25" s="34" t="e">
        <f t="shared" si="3"/>
        <v>#DIV/0!</v>
      </c>
    </row>
    <row r="26" spans="4:18">
      <c r="D26" s="4" t="s">
        <v>26</v>
      </c>
      <c r="E26" s="146"/>
      <c r="F26" s="146"/>
      <c r="H26" s="149"/>
      <c r="I26" s="149"/>
      <c r="J26" s="149"/>
      <c r="K26" s="149"/>
      <c r="L26" s="147">
        <f t="shared" si="4"/>
        <v>0</v>
      </c>
      <c r="M26" s="32">
        <f t="shared" si="2"/>
        <v>0</v>
      </c>
      <c r="N26" s="34" t="e">
        <f t="shared" si="3"/>
        <v>#DIV/0!</v>
      </c>
      <c r="O26" s="34" t="e">
        <f t="shared" si="3"/>
        <v>#DIV/0!</v>
      </c>
      <c r="P26" s="34" t="e">
        <f t="shared" si="3"/>
        <v>#DIV/0!</v>
      </c>
      <c r="Q26" s="34" t="e">
        <f t="shared" si="3"/>
        <v>#DIV/0!</v>
      </c>
      <c r="R26" s="34" t="e">
        <f t="shared" si="3"/>
        <v>#DIV/0!</v>
      </c>
    </row>
    <row r="27" spans="4:18">
      <c r="D27" s="4" t="s">
        <v>27</v>
      </c>
      <c r="E27" s="146"/>
      <c r="F27" s="146"/>
      <c r="H27" s="149"/>
      <c r="I27" s="149"/>
      <c r="J27" s="149"/>
      <c r="K27" s="149"/>
      <c r="L27" s="147">
        <f t="shared" si="4"/>
        <v>0</v>
      </c>
      <c r="M27" s="32">
        <f t="shared" si="2"/>
        <v>0</v>
      </c>
      <c r="N27" s="34" t="e">
        <f t="shared" si="3"/>
        <v>#DIV/0!</v>
      </c>
      <c r="O27" s="34" t="e">
        <f t="shared" si="3"/>
        <v>#DIV/0!</v>
      </c>
      <c r="P27" s="34" t="e">
        <f t="shared" si="3"/>
        <v>#DIV/0!</v>
      </c>
      <c r="Q27" s="34" t="e">
        <f t="shared" si="3"/>
        <v>#DIV/0!</v>
      </c>
      <c r="R27" s="34" t="e">
        <f t="shared" si="3"/>
        <v>#DIV/0!</v>
      </c>
    </row>
    <row r="28" spans="4:18">
      <c r="D28" s="4" t="s">
        <v>28</v>
      </c>
      <c r="E28" s="146"/>
      <c r="F28" s="146"/>
      <c r="H28" s="149"/>
      <c r="I28" s="149"/>
      <c r="J28" s="149"/>
      <c r="K28" s="149"/>
      <c r="L28" s="147">
        <f t="shared" si="4"/>
        <v>0</v>
      </c>
      <c r="M28" s="32">
        <f t="shared" si="2"/>
        <v>0</v>
      </c>
      <c r="N28" s="34"/>
      <c r="O28" s="34"/>
      <c r="P28" s="34"/>
      <c r="Q28" s="34"/>
      <c r="R28" s="34"/>
    </row>
    <row r="29" spans="4:18">
      <c r="D29" s="4" t="s">
        <v>29</v>
      </c>
      <c r="E29" s="146"/>
      <c r="F29" s="146"/>
      <c r="H29" s="149"/>
      <c r="I29" s="149"/>
      <c r="J29" s="149"/>
      <c r="K29" s="149"/>
      <c r="L29" s="147">
        <f t="shared" si="4"/>
        <v>0</v>
      </c>
      <c r="M29" s="32">
        <f t="shared" si="2"/>
        <v>0</v>
      </c>
      <c r="N29" s="34" t="e">
        <f t="shared" si="3"/>
        <v>#DIV/0!</v>
      </c>
      <c r="O29" s="34" t="e">
        <f t="shared" si="3"/>
        <v>#DIV/0!</v>
      </c>
      <c r="P29" s="34" t="e">
        <f t="shared" si="3"/>
        <v>#DIV/0!</v>
      </c>
      <c r="Q29" s="34" t="e">
        <f t="shared" si="3"/>
        <v>#DIV/0!</v>
      </c>
      <c r="R29" s="34" t="e">
        <f t="shared" si="3"/>
        <v>#DIV/0!</v>
      </c>
    </row>
    <row r="30" spans="4:18">
      <c r="D30" s="4" t="s">
        <v>30</v>
      </c>
      <c r="E30" s="146"/>
      <c r="F30" s="146"/>
      <c r="H30" s="149"/>
      <c r="I30" s="149"/>
      <c r="J30" s="149"/>
      <c r="K30" s="149"/>
      <c r="L30" s="147">
        <f t="shared" si="4"/>
        <v>0</v>
      </c>
      <c r="M30" s="32">
        <f t="shared" si="2"/>
        <v>0</v>
      </c>
      <c r="N30" s="34" t="e">
        <f t="shared" si="3"/>
        <v>#DIV/0!</v>
      </c>
      <c r="O30" s="34" t="e">
        <f t="shared" si="3"/>
        <v>#DIV/0!</v>
      </c>
      <c r="P30" s="34" t="e">
        <f t="shared" si="3"/>
        <v>#DIV/0!</v>
      </c>
      <c r="Q30" s="34" t="e">
        <f t="shared" si="3"/>
        <v>#DIV/0!</v>
      </c>
      <c r="R30" s="34" t="e">
        <f t="shared" si="3"/>
        <v>#DIV/0!</v>
      </c>
    </row>
    <row r="31" spans="4:18">
      <c r="D31" s="4" t="s">
        <v>31</v>
      </c>
      <c r="E31" s="146"/>
      <c r="F31" s="146"/>
      <c r="H31" s="149"/>
      <c r="I31" s="149"/>
      <c r="J31" s="149"/>
      <c r="K31" s="149"/>
      <c r="L31" s="147">
        <f t="shared" si="4"/>
        <v>0</v>
      </c>
      <c r="M31" s="32">
        <f t="shared" si="2"/>
        <v>0</v>
      </c>
      <c r="N31" s="34" t="e">
        <f t="shared" si="3"/>
        <v>#DIV/0!</v>
      </c>
      <c r="O31" s="34" t="e">
        <f t="shared" si="3"/>
        <v>#DIV/0!</v>
      </c>
      <c r="P31" s="34" t="e">
        <f t="shared" si="3"/>
        <v>#DIV/0!</v>
      </c>
      <c r="Q31" s="34" t="e">
        <f t="shared" si="3"/>
        <v>#DIV/0!</v>
      </c>
      <c r="R31" s="34" t="e">
        <f t="shared" si="3"/>
        <v>#DIV/0!</v>
      </c>
    </row>
    <row r="32" spans="4:18">
      <c r="D32" s="4" t="s">
        <v>32</v>
      </c>
      <c r="E32" s="146"/>
      <c r="F32" s="146"/>
      <c r="H32" s="149"/>
      <c r="I32" s="149"/>
      <c r="J32" s="149"/>
      <c r="K32" s="149"/>
      <c r="L32" s="147">
        <f t="shared" si="4"/>
        <v>0</v>
      </c>
      <c r="M32" s="32">
        <f t="shared" si="2"/>
        <v>0</v>
      </c>
      <c r="N32" s="34" t="e">
        <f t="shared" si="3"/>
        <v>#DIV/0!</v>
      </c>
      <c r="O32" s="34" t="e">
        <f t="shared" si="3"/>
        <v>#DIV/0!</v>
      </c>
      <c r="P32" s="34" t="e">
        <f t="shared" si="3"/>
        <v>#DIV/0!</v>
      </c>
      <c r="Q32" s="34" t="e">
        <f t="shared" si="3"/>
        <v>#DIV/0!</v>
      </c>
      <c r="R32" s="34" t="e">
        <f t="shared" si="3"/>
        <v>#DIV/0!</v>
      </c>
    </row>
    <row r="33" spans="4:18">
      <c r="D33" s="4" t="s">
        <v>33</v>
      </c>
      <c r="E33" s="146"/>
      <c r="F33" s="146"/>
      <c r="H33" s="149"/>
      <c r="I33" s="149"/>
      <c r="J33" s="149"/>
      <c r="K33" s="149"/>
      <c r="L33" s="147">
        <f t="shared" si="4"/>
        <v>0</v>
      </c>
      <c r="M33" s="32">
        <f t="shared" si="2"/>
        <v>0</v>
      </c>
      <c r="N33" s="34" t="e">
        <f t="shared" si="3"/>
        <v>#DIV/0!</v>
      </c>
      <c r="O33" s="34" t="e">
        <f t="shared" si="3"/>
        <v>#DIV/0!</v>
      </c>
      <c r="P33" s="34" t="e">
        <f t="shared" si="3"/>
        <v>#DIV/0!</v>
      </c>
      <c r="Q33" s="34" t="e">
        <f t="shared" si="3"/>
        <v>#DIV/0!</v>
      </c>
      <c r="R33" s="34" t="e">
        <f t="shared" si="3"/>
        <v>#DIV/0!</v>
      </c>
    </row>
    <row r="34" spans="4:18">
      <c r="D34" s="4" t="s">
        <v>34</v>
      </c>
      <c r="E34" s="146"/>
      <c r="F34" s="146"/>
      <c r="H34" s="149"/>
      <c r="I34" s="149"/>
      <c r="J34" s="149"/>
      <c r="K34" s="149"/>
      <c r="L34" s="147">
        <f t="shared" si="4"/>
        <v>0</v>
      </c>
      <c r="M34" s="32">
        <f t="shared" si="2"/>
        <v>0</v>
      </c>
      <c r="N34" s="34" t="e">
        <f t="shared" si="3"/>
        <v>#DIV/0!</v>
      </c>
      <c r="O34" s="34" t="e">
        <f t="shared" si="3"/>
        <v>#DIV/0!</v>
      </c>
      <c r="P34" s="34" t="e">
        <f t="shared" si="3"/>
        <v>#DIV/0!</v>
      </c>
      <c r="Q34" s="34" t="e">
        <f t="shared" si="3"/>
        <v>#DIV/0!</v>
      </c>
      <c r="R34" s="34" t="e">
        <f t="shared" si="3"/>
        <v>#DIV/0!</v>
      </c>
    </row>
    <row r="35" spans="4:18">
      <c r="D35" s="4" t="s">
        <v>35</v>
      </c>
      <c r="E35" s="146"/>
      <c r="F35" s="146"/>
      <c r="H35" s="149"/>
      <c r="I35" s="149"/>
      <c r="J35" s="149"/>
      <c r="K35" s="149"/>
      <c r="L35" s="147">
        <f t="shared" si="4"/>
        <v>0</v>
      </c>
      <c r="M35" s="32">
        <f t="shared" si="2"/>
        <v>0</v>
      </c>
      <c r="N35" s="34" t="e">
        <f t="shared" si="3"/>
        <v>#DIV/0!</v>
      </c>
      <c r="O35" s="34" t="e">
        <f t="shared" si="3"/>
        <v>#DIV/0!</v>
      </c>
      <c r="P35" s="34" t="e">
        <f t="shared" si="3"/>
        <v>#DIV/0!</v>
      </c>
      <c r="Q35" s="34" t="e">
        <f t="shared" si="3"/>
        <v>#DIV/0!</v>
      </c>
      <c r="R35" s="34" t="e">
        <f t="shared" si="3"/>
        <v>#DIV/0!</v>
      </c>
    </row>
    <row r="36" spans="4:18">
      <c r="D36" s="4" t="s">
        <v>36</v>
      </c>
      <c r="E36" s="146"/>
      <c r="F36" s="146"/>
      <c r="H36" s="149"/>
      <c r="I36" s="149"/>
      <c r="J36" s="149"/>
      <c r="K36" s="149"/>
      <c r="L36" s="147">
        <f t="shared" si="4"/>
        <v>0</v>
      </c>
      <c r="M36" s="32">
        <f t="shared" si="2"/>
        <v>0</v>
      </c>
      <c r="N36" s="34" t="e">
        <f t="shared" si="3"/>
        <v>#DIV/0!</v>
      </c>
      <c r="O36" s="34" t="e">
        <f t="shared" si="3"/>
        <v>#DIV/0!</v>
      </c>
      <c r="P36" s="34" t="e">
        <f t="shared" si="3"/>
        <v>#DIV/0!</v>
      </c>
      <c r="Q36" s="34" t="e">
        <f t="shared" si="3"/>
        <v>#DIV/0!</v>
      </c>
      <c r="R36" s="34" t="e">
        <f t="shared" si="3"/>
        <v>#DIV/0!</v>
      </c>
    </row>
    <row r="37" spans="4:18">
      <c r="D37" s="4" t="s">
        <v>38</v>
      </c>
      <c r="E37" s="146"/>
      <c r="F37" s="146"/>
      <c r="H37" s="149"/>
      <c r="I37" s="149"/>
      <c r="J37" s="149"/>
      <c r="K37" s="149"/>
      <c r="L37" s="147">
        <f t="shared" si="4"/>
        <v>0</v>
      </c>
      <c r="M37" s="32">
        <f t="shared" si="2"/>
        <v>0</v>
      </c>
      <c r="N37" s="34" t="e">
        <f t="shared" si="3"/>
        <v>#DIV/0!</v>
      </c>
      <c r="O37" s="34" t="e">
        <f t="shared" si="3"/>
        <v>#DIV/0!</v>
      </c>
      <c r="P37" s="34" t="e">
        <f t="shared" si="3"/>
        <v>#DIV/0!</v>
      </c>
      <c r="Q37" s="34" t="e">
        <f t="shared" si="3"/>
        <v>#DIV/0!</v>
      </c>
      <c r="R37" s="34" t="e">
        <f t="shared" si="3"/>
        <v>#DIV/0!</v>
      </c>
    </row>
    <row r="38" spans="4:18">
      <c r="D38" s="4" t="s">
        <v>39</v>
      </c>
      <c r="E38" s="146"/>
      <c r="F38" s="146"/>
      <c r="H38" s="149"/>
      <c r="I38" s="149"/>
      <c r="J38" s="149"/>
      <c r="K38" s="149"/>
      <c r="L38" s="147">
        <f t="shared" si="4"/>
        <v>0</v>
      </c>
      <c r="M38" s="32">
        <f t="shared" si="2"/>
        <v>0</v>
      </c>
      <c r="N38" s="34" t="e">
        <f t="shared" si="3"/>
        <v>#DIV/0!</v>
      </c>
      <c r="O38" s="34" t="e">
        <f t="shared" si="3"/>
        <v>#DIV/0!</v>
      </c>
      <c r="P38" s="34" t="e">
        <f t="shared" si="3"/>
        <v>#DIV/0!</v>
      </c>
      <c r="Q38" s="34" t="e">
        <f t="shared" si="3"/>
        <v>#DIV/0!</v>
      </c>
      <c r="R38" s="34" t="e">
        <f t="shared" si="3"/>
        <v>#DIV/0!</v>
      </c>
    </row>
    <row r="39" spans="4:18">
      <c r="D39" s="4" t="s">
        <v>41</v>
      </c>
      <c r="E39" s="146"/>
      <c r="F39" s="146"/>
      <c r="H39" s="149"/>
      <c r="I39" s="149"/>
      <c r="J39" s="149"/>
      <c r="K39" s="149"/>
      <c r="L39" s="147">
        <f t="shared" si="4"/>
        <v>0</v>
      </c>
      <c r="M39" s="32">
        <f t="shared" si="2"/>
        <v>0</v>
      </c>
      <c r="N39" s="34" t="e">
        <f t="shared" si="3"/>
        <v>#DIV/0!</v>
      </c>
      <c r="O39" s="34" t="e">
        <f t="shared" si="3"/>
        <v>#DIV/0!</v>
      </c>
      <c r="P39" s="34" t="e">
        <f t="shared" si="3"/>
        <v>#DIV/0!</v>
      </c>
      <c r="Q39" s="34" t="e">
        <f t="shared" si="3"/>
        <v>#DIV/0!</v>
      </c>
      <c r="R39" s="34" t="e">
        <f t="shared" si="3"/>
        <v>#DIV/0!</v>
      </c>
    </row>
    <row r="40" spans="4:18">
      <c r="D40" s="4" t="s">
        <v>42</v>
      </c>
      <c r="E40" s="146"/>
      <c r="F40" s="146"/>
      <c r="H40" s="149"/>
      <c r="I40" s="149"/>
      <c r="J40" s="149"/>
      <c r="K40" s="149"/>
      <c r="L40" s="147">
        <f t="shared" si="4"/>
        <v>0</v>
      </c>
      <c r="M40" s="32">
        <f t="shared" si="2"/>
        <v>0</v>
      </c>
      <c r="N40" s="34" t="e">
        <f t="shared" si="3"/>
        <v>#DIV/0!</v>
      </c>
      <c r="O40" s="34" t="e">
        <f t="shared" si="3"/>
        <v>#DIV/0!</v>
      </c>
      <c r="P40" s="34" t="e">
        <f t="shared" si="3"/>
        <v>#DIV/0!</v>
      </c>
      <c r="Q40" s="34" t="e">
        <f t="shared" si="3"/>
        <v>#DIV/0!</v>
      </c>
      <c r="R40" s="34" t="e">
        <f t="shared" si="3"/>
        <v>#DIV/0!</v>
      </c>
    </row>
    <row r="41" spans="4:18">
      <c r="D41" s="4" t="s">
        <v>43</v>
      </c>
      <c r="E41" s="146"/>
      <c r="F41" s="146"/>
      <c r="H41" s="149"/>
      <c r="I41" s="149"/>
      <c r="J41" s="149"/>
      <c r="K41" s="149"/>
      <c r="L41" s="147">
        <f t="shared" si="4"/>
        <v>0</v>
      </c>
      <c r="M41" s="32">
        <f t="shared" si="2"/>
        <v>0</v>
      </c>
      <c r="N41" s="34" t="e">
        <f t="shared" si="3"/>
        <v>#DIV/0!</v>
      </c>
      <c r="O41" s="34" t="e">
        <f t="shared" si="3"/>
        <v>#DIV/0!</v>
      </c>
      <c r="P41" s="34" t="e">
        <f t="shared" si="3"/>
        <v>#DIV/0!</v>
      </c>
      <c r="Q41" s="34" t="e">
        <f t="shared" si="3"/>
        <v>#DIV/0!</v>
      </c>
      <c r="R41" s="34" t="e">
        <f t="shared" si="3"/>
        <v>#DIV/0!</v>
      </c>
    </row>
    <row r="42" spans="4:18">
      <c r="D42" s="4" t="s">
        <v>44</v>
      </c>
      <c r="E42" s="146"/>
      <c r="F42" s="146"/>
      <c r="H42" s="149"/>
      <c r="I42" s="149"/>
      <c r="J42" s="149"/>
      <c r="K42" s="149"/>
      <c r="L42" s="147">
        <f t="shared" si="4"/>
        <v>0</v>
      </c>
      <c r="M42" s="32">
        <f t="shared" si="2"/>
        <v>0</v>
      </c>
      <c r="N42" s="34"/>
      <c r="O42" s="34"/>
      <c r="P42" s="34"/>
      <c r="Q42" s="34"/>
      <c r="R42" s="34"/>
    </row>
    <row r="43" spans="4:18">
      <c r="D43" s="4" t="s">
        <v>45</v>
      </c>
      <c r="E43" s="146"/>
      <c r="F43" s="146"/>
      <c r="H43" s="149"/>
      <c r="I43" s="149"/>
      <c r="J43" s="149"/>
      <c r="K43" s="149"/>
      <c r="L43" s="147">
        <f t="shared" si="4"/>
        <v>0</v>
      </c>
      <c r="M43" s="32">
        <f t="shared" si="2"/>
        <v>0</v>
      </c>
      <c r="N43" s="34" t="e">
        <f t="shared" si="3"/>
        <v>#DIV/0!</v>
      </c>
      <c r="O43" s="34" t="e">
        <f t="shared" si="3"/>
        <v>#DIV/0!</v>
      </c>
      <c r="P43" s="34" t="e">
        <f t="shared" si="3"/>
        <v>#DIV/0!</v>
      </c>
      <c r="Q43" s="34" t="e">
        <f t="shared" si="3"/>
        <v>#DIV/0!</v>
      </c>
      <c r="R43" s="34" t="e">
        <f t="shared" si="3"/>
        <v>#DIV/0!</v>
      </c>
    </row>
    <row r="44" spans="4:18">
      <c r="D44" s="4" t="s">
        <v>46</v>
      </c>
      <c r="E44" s="146"/>
      <c r="F44" s="146"/>
      <c r="H44" s="149"/>
      <c r="I44" s="149"/>
      <c r="J44" s="149"/>
      <c r="K44" s="149"/>
      <c r="L44" s="147">
        <f t="shared" si="4"/>
        <v>0</v>
      </c>
      <c r="M44" s="32">
        <f t="shared" si="2"/>
        <v>0</v>
      </c>
      <c r="N44" s="34">
        <v>0</v>
      </c>
      <c r="O44" s="34">
        <v>0</v>
      </c>
      <c r="P44" s="34">
        <v>0</v>
      </c>
      <c r="Q44" s="34">
        <v>0</v>
      </c>
      <c r="R44" s="34">
        <f>E44</f>
        <v>0</v>
      </c>
    </row>
    <row r="45" spans="4:18">
      <c r="D45" s="4" t="s">
        <v>47</v>
      </c>
      <c r="E45" s="146"/>
      <c r="F45" s="146"/>
      <c r="H45" s="149"/>
      <c r="I45" s="149"/>
      <c r="J45" s="149"/>
      <c r="K45" s="149"/>
      <c r="L45" s="147">
        <f t="shared" si="4"/>
        <v>0</v>
      </c>
      <c r="M45" s="32">
        <f t="shared" si="2"/>
        <v>0</v>
      </c>
      <c r="N45" s="34"/>
      <c r="O45" s="34"/>
      <c r="P45" s="34"/>
      <c r="Q45" s="34"/>
      <c r="R45" s="34"/>
    </row>
    <row r="46" spans="4:18">
      <c r="D46" s="4" t="s">
        <v>48</v>
      </c>
      <c r="E46" s="146"/>
      <c r="F46" s="146"/>
      <c r="H46" s="149"/>
      <c r="I46" s="149"/>
      <c r="J46" s="149"/>
      <c r="K46" s="149"/>
      <c r="L46" s="148">
        <f t="shared" si="4"/>
        <v>0</v>
      </c>
      <c r="M46" s="32">
        <f t="shared" si="2"/>
        <v>0</v>
      </c>
      <c r="N46" s="34" t="e">
        <f t="shared" ref="N46" si="5">(H46/$F46)*$E46</f>
        <v>#DIV/0!</v>
      </c>
      <c r="O46" s="34" t="e">
        <f t="shared" ref="O46" si="6">(I46/$F46)*$E46</f>
        <v>#DIV/0!</v>
      </c>
      <c r="P46" s="34" t="e">
        <f t="shared" ref="P46" si="7">(J46/$F46)*$E46</f>
        <v>#DIV/0!</v>
      </c>
      <c r="Q46" s="34" t="e">
        <f t="shared" ref="Q46" si="8">(K46/$F46)*$E46</f>
        <v>#DIV/0!</v>
      </c>
      <c r="R46" s="34" t="e">
        <f t="shared" ref="R46" si="9">(L46/$F46)*$E46</f>
        <v>#DIV/0!</v>
      </c>
    </row>
    <row r="47" spans="4:18" ht="14.4" thickBot="1">
      <c r="E47" s="31">
        <f>SUM(E4:E46)</f>
        <v>0</v>
      </c>
      <c r="F47" s="31">
        <f>SUM(F4:F46)</f>
        <v>0</v>
      </c>
      <c r="H47" s="31">
        <f>SUM(H4:H46)</f>
        <v>0</v>
      </c>
      <c r="I47" s="31">
        <f>SUM(I4:I46)</f>
        <v>0</v>
      </c>
      <c r="J47" s="31">
        <f>SUM(J4:J46)</f>
        <v>0</v>
      </c>
      <c r="K47" s="31">
        <f>SUM(K4:K46)</f>
        <v>0</v>
      </c>
      <c r="L47" s="31">
        <f>SUM(L4:L46)</f>
        <v>0</v>
      </c>
      <c r="M47" s="32">
        <f t="shared" si="2"/>
        <v>0</v>
      </c>
      <c r="N47" s="31" t="e">
        <f>SUM(N4:N46)</f>
        <v>#DIV/0!</v>
      </c>
      <c r="O47" s="31" t="e">
        <f>SUM(O4:O46)</f>
        <v>#DIV/0!</v>
      </c>
      <c r="P47" s="31" t="e">
        <f>SUM(P4:P46)</f>
        <v>#DIV/0!</v>
      </c>
      <c r="Q47" s="31" t="e">
        <f>SUM(Q4:Q46)</f>
        <v>#DIV/0!</v>
      </c>
      <c r="R47" s="31" t="e">
        <f>SUM(R4:R46)</f>
        <v>#DIV/0!</v>
      </c>
    </row>
    <row r="48" spans="4:18" ht="14.4" thickTop="1"/>
    <row r="49" spans="5:18">
      <c r="E49" s="32" t="e">
        <f>E47-#REF!</f>
        <v>#REF!</v>
      </c>
      <c r="F49" s="32" t="e">
        <f>F47-#REF!</f>
        <v>#REF!</v>
      </c>
      <c r="L49" s="87" t="s">
        <v>204</v>
      </c>
      <c r="M49" s="87"/>
      <c r="N49" s="87" t="e">
        <f>(H47/SUM($H$47:$K$47))</f>
        <v>#DIV/0!</v>
      </c>
      <c r="O49" s="87" t="e">
        <f>(I47/SUM($H$47:$K$47))</f>
        <v>#DIV/0!</v>
      </c>
      <c r="P49" s="87" t="e">
        <f>(J47/SUM($H$47:$K$47))</f>
        <v>#DIV/0!</v>
      </c>
      <c r="Q49" s="87" t="e">
        <f>(K47/SUM($H$47:$K$47))</f>
        <v>#DIV/0!</v>
      </c>
    </row>
    <row r="51" spans="5:18">
      <c r="L51" s="4" t="s">
        <v>143</v>
      </c>
      <c r="N51" s="32" t="e">
        <f>N49*$R$47</f>
        <v>#DIV/0!</v>
      </c>
      <c r="O51" s="32" t="e">
        <f>O49*$R$47</f>
        <v>#DIV/0!</v>
      </c>
      <c r="P51" s="32" t="e">
        <f>P49*$R$47</f>
        <v>#DIV/0!</v>
      </c>
      <c r="Q51" s="32" t="e">
        <f>Q49*$R$47</f>
        <v>#DIV/0!</v>
      </c>
      <c r="R51" s="120" t="e">
        <f>SUM(N51:Q51)</f>
        <v>#DIV/0!</v>
      </c>
    </row>
    <row r="53" spans="5:18">
      <c r="N53" s="128"/>
      <c r="O53" s="128"/>
      <c r="P53" s="128"/>
      <c r="Q53" s="128"/>
      <c r="R53" s="12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3EF5A-5C20-4BA3-8E91-ABA3AC0486B2}">
  <sheetPr>
    <tabColor theme="3"/>
  </sheetPr>
  <dimension ref="A1:AH38"/>
  <sheetViews>
    <sheetView zoomScale="70" zoomScaleNormal="70" workbookViewId="0">
      <pane xSplit="3" ySplit="2" topLeftCell="D3" activePane="bottomRight" state="frozen"/>
      <selection pane="topRight" activeCell="D1" sqref="D1"/>
      <selection pane="bottomLeft" activeCell="A3" sqref="A3"/>
      <selection pane="bottomRight" activeCell="A39" sqref="A39:XFD43"/>
    </sheetView>
  </sheetViews>
  <sheetFormatPr defaultRowHeight="14.4"/>
  <cols>
    <col min="1" max="1" width="12.109375" customWidth="1"/>
    <col min="3" max="3" width="37.44140625" bestFit="1" customWidth="1"/>
    <col min="16" max="16" width="3.6640625" customWidth="1"/>
    <col min="18" max="18" width="4.5546875" customWidth="1"/>
    <col min="31" max="31" width="3.6640625" customWidth="1"/>
    <col min="32" max="34" width="11.21875" customWidth="1"/>
  </cols>
  <sheetData>
    <row r="1" spans="1:34">
      <c r="A1" s="78" t="s">
        <v>176</v>
      </c>
      <c r="D1" s="3"/>
      <c r="E1" s="3"/>
      <c r="F1" s="3"/>
      <c r="G1" s="3"/>
      <c r="H1" s="3"/>
      <c r="I1" s="3"/>
      <c r="J1" s="3"/>
      <c r="K1" s="3"/>
      <c r="L1" s="3"/>
      <c r="M1" s="3"/>
      <c r="N1" s="3"/>
      <c r="O1" s="3"/>
      <c r="Q1" s="1" t="s">
        <v>78</v>
      </c>
      <c r="S1" s="3"/>
      <c r="T1" s="3"/>
      <c r="U1" s="3"/>
      <c r="V1" s="3"/>
      <c r="W1" s="3"/>
      <c r="X1" s="3"/>
      <c r="Y1" s="3"/>
      <c r="Z1" s="3"/>
      <c r="AA1" s="3"/>
      <c r="AB1" s="3"/>
      <c r="AC1" s="3"/>
      <c r="AD1" s="3"/>
      <c r="AF1" s="1" t="s">
        <v>78</v>
      </c>
      <c r="AH1" s="1" t="s">
        <v>174</v>
      </c>
    </row>
    <row r="2" spans="1:34" ht="17.399999999999999">
      <c r="A2" s="164" t="str">
        <f ca="1">MID(CELL("filename",A1),FIND("]",CELL("filename",A1))+1,256)</f>
        <v>4 - P Costs - Service Area</v>
      </c>
      <c r="D2" s="3" t="s">
        <v>31</v>
      </c>
      <c r="E2" s="3" t="s">
        <v>32</v>
      </c>
      <c r="F2" s="3" t="s">
        <v>33</v>
      </c>
      <c r="G2" s="3" t="s">
        <v>34</v>
      </c>
      <c r="H2" s="3" t="s">
        <v>36</v>
      </c>
      <c r="I2" s="3" t="s">
        <v>10</v>
      </c>
      <c r="J2" s="3" t="s">
        <v>23</v>
      </c>
      <c r="K2" s="3" t="s">
        <v>26</v>
      </c>
      <c r="L2" s="3" t="s">
        <v>25</v>
      </c>
      <c r="M2" s="3" t="s">
        <v>29</v>
      </c>
      <c r="N2" s="3" t="s">
        <v>45</v>
      </c>
      <c r="O2" s="3" t="s">
        <v>223</v>
      </c>
      <c r="S2" s="3" t="str">
        <f>D2</f>
        <v>XS102</v>
      </c>
      <c r="T2" s="3" t="str">
        <f t="shared" ref="T2:AB2" si="0">E2</f>
        <v>XS105</v>
      </c>
      <c r="U2" s="3" t="str">
        <f t="shared" si="0"/>
        <v>XS107</v>
      </c>
      <c r="V2" s="3" t="str">
        <f t="shared" si="0"/>
        <v>XS103</v>
      </c>
      <c r="W2" s="3" t="str">
        <f t="shared" si="0"/>
        <v>XS104</v>
      </c>
      <c r="X2" s="3" t="str">
        <f t="shared" si="0"/>
        <v>XS106</v>
      </c>
      <c r="Y2" s="3" t="str">
        <f t="shared" si="0"/>
        <v>XS207</v>
      </c>
      <c r="Z2" s="3" t="str">
        <f t="shared" si="0"/>
        <v>XS303</v>
      </c>
      <c r="AA2" s="3" t="str">
        <f t="shared" si="0"/>
        <v>XS302</v>
      </c>
      <c r="AB2" s="3" t="str">
        <f t="shared" si="0"/>
        <v>XS307</v>
      </c>
      <c r="AC2" s="3" t="str">
        <f>N2</f>
        <v>XS507</v>
      </c>
      <c r="AD2" s="3" t="str">
        <f>O2</f>
        <v>XS???</v>
      </c>
    </row>
    <row r="3" spans="1:34">
      <c r="A3" t="s">
        <v>97</v>
      </c>
      <c r="B3">
        <v>1</v>
      </c>
      <c r="C3" t="s">
        <v>122</v>
      </c>
      <c r="D3" s="60"/>
      <c r="E3" s="60"/>
      <c r="F3" s="60"/>
      <c r="G3" s="60"/>
      <c r="H3" s="60"/>
      <c r="I3" s="60"/>
      <c r="J3" s="60"/>
      <c r="K3" s="60"/>
      <c r="L3" s="60"/>
      <c r="M3" s="60"/>
      <c r="N3" s="60"/>
      <c r="O3" s="60"/>
      <c r="Q3" s="66">
        <f>SUM(D3:O3)</f>
        <v>0</v>
      </c>
      <c r="S3" s="98" t="e">
        <f>('2&amp;3 - FTE - Cost Centre'!$N$31)*(D3/D$22)</f>
        <v>#DIV/0!</v>
      </c>
      <c r="T3" s="98" t="e">
        <f>('2&amp;3 - FTE - Cost Centre'!$N$32)*(E3/E$22)</f>
        <v>#DIV/0!</v>
      </c>
      <c r="U3" s="98" t="e">
        <f>('2&amp;3 - FTE - Cost Centre'!$N$33)*(F3/F$22)</f>
        <v>#DIV/0!</v>
      </c>
      <c r="V3" s="98" t="e">
        <f>('2&amp;3 - FTE - Cost Centre'!$N$34)*(G3/G$22)</f>
        <v>#DIV/0!</v>
      </c>
      <c r="W3" s="98">
        <f>IFERROR(('2&amp;3 - FTE - Cost Centre'!$N$36)*(H3/H$22),0)</f>
        <v>0</v>
      </c>
      <c r="X3" s="98" t="e">
        <f>('2&amp;3 - FTE - Cost Centre'!$N$10)*(I3/I$22)</f>
        <v>#DIV/0!</v>
      </c>
      <c r="Y3" s="98" t="e">
        <f>('2&amp;3 - FTE - Cost Centre'!$N$23)*(J3/J$22)</f>
        <v>#DIV/0!</v>
      </c>
      <c r="Z3" s="98" t="e">
        <f>('2&amp;3 - FTE - Cost Centre'!$N$26)*(K3/K$22)</f>
        <v>#DIV/0!</v>
      </c>
      <c r="AA3" s="98" t="e">
        <f>('2&amp;3 - FTE - Cost Centre'!$N$25)*(L3/L$22)</f>
        <v>#DIV/0!</v>
      </c>
      <c r="AB3" s="98" t="e">
        <f>('2&amp;3 - FTE - Cost Centre'!$N$29)*(M3/M$22)</f>
        <v>#DIV/0!</v>
      </c>
      <c r="AC3" s="98"/>
      <c r="AD3" s="98" t="e">
        <f>('2&amp;3 - FTE - Cost Centre'!$N$46)*(O3/O$22)</f>
        <v>#DIV/0!</v>
      </c>
      <c r="AF3" s="66" t="e">
        <f>SUM(S3:AD3)</f>
        <v>#DIV/0!</v>
      </c>
      <c r="AH3" s="66" t="e">
        <f>(Q3/$Q$22)*'2&amp;3 - FTE - Cost Centre'!$N$51</f>
        <v>#DIV/0!</v>
      </c>
    </row>
    <row r="4" spans="1:34">
      <c r="B4">
        <v>2</v>
      </c>
      <c r="C4" t="s">
        <v>120</v>
      </c>
      <c r="D4" s="60"/>
      <c r="E4" s="60"/>
      <c r="F4" s="60"/>
      <c r="G4" s="60"/>
      <c r="H4" s="60"/>
      <c r="I4" s="60"/>
      <c r="J4" s="60"/>
      <c r="K4" s="60"/>
      <c r="L4" s="60"/>
      <c r="M4" s="60"/>
      <c r="N4" s="60"/>
      <c r="O4" s="60"/>
      <c r="Q4" s="66">
        <f t="shared" ref="Q4:Q35" si="1">SUM(D4:O4)</f>
        <v>0</v>
      </c>
      <c r="S4" s="98" t="e">
        <f>('2&amp;3 - FTE - Cost Centre'!$N$31)*(D4/D$22)</f>
        <v>#DIV/0!</v>
      </c>
      <c r="T4" s="98" t="e">
        <f>('2&amp;3 - FTE - Cost Centre'!$N$32)*(E4/E$22)</f>
        <v>#DIV/0!</v>
      </c>
      <c r="U4" s="98" t="e">
        <f>('2&amp;3 - FTE - Cost Centre'!$N$33)*(F4/F$22)</f>
        <v>#DIV/0!</v>
      </c>
      <c r="V4" s="98" t="e">
        <f>('2&amp;3 - FTE - Cost Centre'!$N$34)*(G4/G$22)</f>
        <v>#DIV/0!</v>
      </c>
      <c r="W4" s="98">
        <f>IFERROR(('2&amp;3 - FTE - Cost Centre'!$N$36)*(H4/H$22),0)</f>
        <v>0</v>
      </c>
      <c r="X4" s="98" t="e">
        <f>('2&amp;3 - FTE - Cost Centre'!$N$10)*(I4/I$22)</f>
        <v>#DIV/0!</v>
      </c>
      <c r="Y4" s="98" t="e">
        <f>('2&amp;3 - FTE - Cost Centre'!$N$23)*(J4/J$22)</f>
        <v>#DIV/0!</v>
      </c>
      <c r="Z4" s="98" t="e">
        <f>('2&amp;3 - FTE - Cost Centre'!$N$26)*(K4/K$22)</f>
        <v>#DIV/0!</v>
      </c>
      <c r="AA4" s="98" t="e">
        <f>('2&amp;3 - FTE - Cost Centre'!$N$25)*(L4/L$22)</f>
        <v>#DIV/0!</v>
      </c>
      <c r="AB4" s="98" t="e">
        <f>('2&amp;3 - FTE - Cost Centre'!$N$29)*(M4/M$22)</f>
        <v>#DIV/0!</v>
      </c>
      <c r="AC4" s="98"/>
      <c r="AD4" s="98" t="e">
        <f>('2&amp;3 - FTE - Cost Centre'!$N$46)*(O4/O$22)</f>
        <v>#DIV/0!</v>
      </c>
      <c r="AF4" s="66" t="e">
        <f t="shared" ref="AF4:AF22" si="2">SUM(S4:AD4)</f>
        <v>#DIV/0!</v>
      </c>
      <c r="AH4" s="66" t="e">
        <f>(Q4/$Q$22)*'2&amp;3 - FTE - Cost Centre'!$N$51</f>
        <v>#DIV/0!</v>
      </c>
    </row>
    <row r="5" spans="1:34">
      <c r="B5">
        <v>3</v>
      </c>
      <c r="C5" t="s">
        <v>132</v>
      </c>
      <c r="D5" s="60"/>
      <c r="E5" s="60"/>
      <c r="F5" s="60"/>
      <c r="G5" s="60"/>
      <c r="H5" s="60"/>
      <c r="I5" s="60"/>
      <c r="J5" s="60"/>
      <c r="K5" s="60"/>
      <c r="L5" s="60"/>
      <c r="M5" s="60"/>
      <c r="N5" s="60"/>
      <c r="O5" s="60"/>
      <c r="Q5" s="66">
        <f t="shared" si="1"/>
        <v>0</v>
      </c>
      <c r="S5" s="98" t="e">
        <f>('2&amp;3 - FTE - Cost Centre'!$N$31)*(D5/D$22)</f>
        <v>#DIV/0!</v>
      </c>
      <c r="T5" s="98" t="e">
        <f>('2&amp;3 - FTE - Cost Centre'!$N$32)*(E5/E$22)</f>
        <v>#DIV/0!</v>
      </c>
      <c r="U5" s="98" t="e">
        <f>('2&amp;3 - FTE - Cost Centre'!$N$33)*(F5/F$22)</f>
        <v>#DIV/0!</v>
      </c>
      <c r="V5" s="98" t="e">
        <f>('2&amp;3 - FTE - Cost Centre'!$N$34)*(G5/G$22)</f>
        <v>#DIV/0!</v>
      </c>
      <c r="W5" s="98">
        <f>IFERROR(('2&amp;3 - FTE - Cost Centre'!$N$36)*(H5/H$22),0)</f>
        <v>0</v>
      </c>
      <c r="X5" s="98" t="e">
        <f>('2&amp;3 - FTE - Cost Centre'!$N$10)*(I5/I$22)</f>
        <v>#DIV/0!</v>
      </c>
      <c r="Y5" s="98" t="e">
        <f>('2&amp;3 - FTE - Cost Centre'!$N$23)*(J5/J$22)</f>
        <v>#DIV/0!</v>
      </c>
      <c r="Z5" s="98" t="e">
        <f>('2&amp;3 - FTE - Cost Centre'!$N$26)*(K5/K$22)</f>
        <v>#DIV/0!</v>
      </c>
      <c r="AA5" s="98" t="e">
        <f>('2&amp;3 - FTE - Cost Centre'!$N$25)*(L5/L$22)</f>
        <v>#DIV/0!</v>
      </c>
      <c r="AB5" s="98" t="e">
        <f>('2&amp;3 - FTE - Cost Centre'!$N$29)*(M5/M$22)</f>
        <v>#DIV/0!</v>
      </c>
      <c r="AC5" s="98"/>
      <c r="AD5" s="98" t="e">
        <f>('2&amp;3 - FTE - Cost Centre'!$N$46)*(O5/O$22)</f>
        <v>#DIV/0!</v>
      </c>
      <c r="AF5" s="66" t="e">
        <f t="shared" si="2"/>
        <v>#DIV/0!</v>
      </c>
      <c r="AH5" s="66" t="e">
        <f>(Q5/$Q$22)*'2&amp;3 - FTE - Cost Centre'!$N$51</f>
        <v>#DIV/0!</v>
      </c>
    </row>
    <row r="6" spans="1:34">
      <c r="B6">
        <v>4</v>
      </c>
      <c r="C6" t="s">
        <v>117</v>
      </c>
      <c r="D6" s="60"/>
      <c r="E6" s="60"/>
      <c r="F6" s="60"/>
      <c r="G6" s="60"/>
      <c r="H6" s="60"/>
      <c r="I6" s="60"/>
      <c r="J6" s="60"/>
      <c r="K6" s="60"/>
      <c r="L6" s="60"/>
      <c r="M6" s="60"/>
      <c r="N6" s="60"/>
      <c r="O6" s="60"/>
      <c r="Q6" s="66">
        <f t="shared" si="1"/>
        <v>0</v>
      </c>
      <c r="S6" s="98" t="e">
        <f>('2&amp;3 - FTE - Cost Centre'!$N$31)*(D6/D$22)</f>
        <v>#DIV/0!</v>
      </c>
      <c r="T6" s="98" t="e">
        <f>('2&amp;3 - FTE - Cost Centre'!$N$32)*(E6/E$22)</f>
        <v>#DIV/0!</v>
      </c>
      <c r="U6" s="98" t="e">
        <f>('2&amp;3 - FTE - Cost Centre'!$N$33)*(F6/F$22)</f>
        <v>#DIV/0!</v>
      </c>
      <c r="V6" s="98" t="e">
        <f>('2&amp;3 - FTE - Cost Centre'!$N$34)*(G6/G$22)</f>
        <v>#DIV/0!</v>
      </c>
      <c r="W6" s="98">
        <f>IFERROR(('2&amp;3 - FTE - Cost Centre'!$N$36)*(H6/H$22),0)</f>
        <v>0</v>
      </c>
      <c r="X6" s="98" t="e">
        <f>('2&amp;3 - FTE - Cost Centre'!$N$10)*(I6/I$22)</f>
        <v>#DIV/0!</v>
      </c>
      <c r="Y6" s="98" t="e">
        <f>('2&amp;3 - FTE - Cost Centre'!$N$23)*(J6/J$22)</f>
        <v>#DIV/0!</v>
      </c>
      <c r="Z6" s="98" t="e">
        <f>('2&amp;3 - FTE - Cost Centre'!$N$26)*(K6/K$22)</f>
        <v>#DIV/0!</v>
      </c>
      <c r="AA6" s="98" t="e">
        <f>('2&amp;3 - FTE - Cost Centre'!$N$25)*(L6/L$22)</f>
        <v>#DIV/0!</v>
      </c>
      <c r="AB6" s="98" t="e">
        <f>('2&amp;3 - FTE - Cost Centre'!$N$29)*(M6/M$22)</f>
        <v>#DIV/0!</v>
      </c>
      <c r="AC6" s="98"/>
      <c r="AD6" s="98" t="e">
        <f>('2&amp;3 - FTE - Cost Centre'!$N$46)*(O6/O$22)</f>
        <v>#DIV/0!</v>
      </c>
      <c r="AF6" s="66" t="e">
        <f t="shared" si="2"/>
        <v>#DIV/0!</v>
      </c>
      <c r="AH6" s="150" t="e">
        <f>(Q6/$Q$22)*'2&amp;3 - FTE - Cost Centre'!$N$51</f>
        <v>#DIV/0!</v>
      </c>
    </row>
    <row r="7" spans="1:34">
      <c r="B7">
        <v>5</v>
      </c>
      <c r="C7" t="s">
        <v>49</v>
      </c>
      <c r="D7" s="60"/>
      <c r="E7" s="60"/>
      <c r="F7" s="60"/>
      <c r="G7" s="60"/>
      <c r="H7" s="60"/>
      <c r="I7" s="60"/>
      <c r="J7" s="60"/>
      <c r="K7" s="60"/>
      <c r="L7" s="60"/>
      <c r="M7" s="60"/>
      <c r="N7" s="60"/>
      <c r="O7" s="60"/>
      <c r="Q7" s="66">
        <f t="shared" si="1"/>
        <v>0</v>
      </c>
      <c r="S7" s="98" t="e">
        <f>('2&amp;3 - FTE - Cost Centre'!$N$31)*(D7/D$22)</f>
        <v>#DIV/0!</v>
      </c>
      <c r="T7" s="98" t="e">
        <f>('2&amp;3 - FTE - Cost Centre'!$N$32)*(E7/E$22)</f>
        <v>#DIV/0!</v>
      </c>
      <c r="U7" s="98" t="e">
        <f>('2&amp;3 - FTE - Cost Centre'!$N$33)*(F7/F$22)</f>
        <v>#DIV/0!</v>
      </c>
      <c r="V7" s="98" t="e">
        <f>('2&amp;3 - FTE - Cost Centre'!$N$34)*(G7/G$22)</f>
        <v>#DIV/0!</v>
      </c>
      <c r="W7" s="98">
        <f>IFERROR(('2&amp;3 - FTE - Cost Centre'!$N$36)*(H7/H$22),0)</f>
        <v>0</v>
      </c>
      <c r="X7" s="98" t="e">
        <f>('2&amp;3 - FTE - Cost Centre'!$N$10)*(I7/I$22)</f>
        <v>#DIV/0!</v>
      </c>
      <c r="Y7" s="98" t="e">
        <f>('2&amp;3 - FTE - Cost Centre'!$N$23)*(J7/J$22)</f>
        <v>#DIV/0!</v>
      </c>
      <c r="Z7" s="98" t="e">
        <f>('2&amp;3 - FTE - Cost Centre'!$N$26)*(K7/K$22)</f>
        <v>#DIV/0!</v>
      </c>
      <c r="AA7" s="98" t="e">
        <f>('2&amp;3 - FTE - Cost Centre'!$N$25)*(L7/L$22)</f>
        <v>#DIV/0!</v>
      </c>
      <c r="AB7" s="98" t="e">
        <f>('2&amp;3 - FTE - Cost Centre'!$N$29)*(M7/M$22)</f>
        <v>#DIV/0!</v>
      </c>
      <c r="AC7" s="98"/>
      <c r="AD7" s="98" t="e">
        <f>('2&amp;3 - FTE - Cost Centre'!$N$46)*(O7/O$22)</f>
        <v>#DIV/0!</v>
      </c>
      <c r="AF7" s="66" t="e">
        <f t="shared" si="2"/>
        <v>#DIV/0!</v>
      </c>
      <c r="AH7" s="66" t="e">
        <f>(Q7/$Q$22)*'2&amp;3 - FTE - Cost Centre'!$N$51</f>
        <v>#DIV/0!</v>
      </c>
    </row>
    <row r="8" spans="1:34">
      <c r="B8">
        <v>6</v>
      </c>
      <c r="C8" t="s">
        <v>119</v>
      </c>
      <c r="D8" s="60"/>
      <c r="E8" s="60"/>
      <c r="F8" s="60"/>
      <c r="G8" s="60"/>
      <c r="H8" s="60"/>
      <c r="I8" s="60"/>
      <c r="J8" s="60"/>
      <c r="K8" s="60"/>
      <c r="L8" s="60"/>
      <c r="M8" s="60"/>
      <c r="N8" s="60"/>
      <c r="O8" s="60"/>
      <c r="Q8" s="66">
        <f t="shared" si="1"/>
        <v>0</v>
      </c>
      <c r="S8" s="98" t="e">
        <f>('2&amp;3 - FTE - Cost Centre'!$N$31)*(D8/D$22)</f>
        <v>#DIV/0!</v>
      </c>
      <c r="T8" s="98" t="e">
        <f>('2&amp;3 - FTE - Cost Centre'!$N$32)*(E8/E$22)</f>
        <v>#DIV/0!</v>
      </c>
      <c r="U8" s="98" t="e">
        <f>('2&amp;3 - FTE - Cost Centre'!$N$33)*(F8/F$22)</f>
        <v>#DIV/0!</v>
      </c>
      <c r="V8" s="98" t="e">
        <f>('2&amp;3 - FTE - Cost Centre'!$N$34)*(G8/G$22)</f>
        <v>#DIV/0!</v>
      </c>
      <c r="W8" s="98">
        <f>IFERROR(('2&amp;3 - FTE - Cost Centre'!$N$36)*(H8/H$22),0)</f>
        <v>0</v>
      </c>
      <c r="X8" s="98" t="e">
        <f>('2&amp;3 - FTE - Cost Centre'!$N$10)*(I8/I$22)</f>
        <v>#DIV/0!</v>
      </c>
      <c r="Y8" s="98" t="e">
        <f>('2&amp;3 - FTE - Cost Centre'!$N$23)*(J8/J$22)</f>
        <v>#DIV/0!</v>
      </c>
      <c r="Z8" s="98" t="e">
        <f>('2&amp;3 - FTE - Cost Centre'!$N$26)*(K8/K$22)</f>
        <v>#DIV/0!</v>
      </c>
      <c r="AA8" s="98" t="e">
        <f>('2&amp;3 - FTE - Cost Centre'!$N$25)*(L8/L$22)</f>
        <v>#DIV/0!</v>
      </c>
      <c r="AB8" s="98" t="e">
        <f>('2&amp;3 - FTE - Cost Centre'!$N$29)*(M8/M$22)</f>
        <v>#DIV/0!</v>
      </c>
      <c r="AC8" s="98"/>
      <c r="AD8" s="98" t="e">
        <f>('2&amp;3 - FTE - Cost Centre'!$N$46)*(O8/O$22)</f>
        <v>#DIV/0!</v>
      </c>
      <c r="AF8" s="66" t="e">
        <f t="shared" si="2"/>
        <v>#DIV/0!</v>
      </c>
      <c r="AH8" s="66" t="e">
        <f>(Q8/$Q$22)*'2&amp;3 - FTE - Cost Centre'!$N$51</f>
        <v>#DIV/0!</v>
      </c>
    </row>
    <row r="9" spans="1:34">
      <c r="B9">
        <v>7</v>
      </c>
      <c r="C9" t="s">
        <v>123</v>
      </c>
      <c r="D9" s="60"/>
      <c r="E9" s="60"/>
      <c r="F9" s="60"/>
      <c r="G9" s="60"/>
      <c r="H9" s="60"/>
      <c r="I9" s="60"/>
      <c r="J9" s="60"/>
      <c r="K9" s="60"/>
      <c r="L9" s="60"/>
      <c r="M9" s="60"/>
      <c r="N9" s="60"/>
      <c r="O9" s="60"/>
      <c r="Q9" s="66">
        <f t="shared" si="1"/>
        <v>0</v>
      </c>
      <c r="S9" s="98" t="e">
        <f>('2&amp;3 - FTE - Cost Centre'!$N$31)*(D9/D$22)</f>
        <v>#DIV/0!</v>
      </c>
      <c r="T9" s="98" t="e">
        <f>('2&amp;3 - FTE - Cost Centre'!$N$32)*(E9/E$22)</f>
        <v>#DIV/0!</v>
      </c>
      <c r="U9" s="98" t="e">
        <f>('2&amp;3 - FTE - Cost Centre'!$N$33)*(F9/F$22)</f>
        <v>#DIV/0!</v>
      </c>
      <c r="V9" s="98" t="e">
        <f>('2&amp;3 - FTE - Cost Centre'!$N$34)*(G9/G$22)</f>
        <v>#DIV/0!</v>
      </c>
      <c r="W9" s="98">
        <f>IFERROR(('2&amp;3 - FTE - Cost Centre'!$N$36)*(H9/H$22),0)</f>
        <v>0</v>
      </c>
      <c r="X9" s="98" t="e">
        <f>('2&amp;3 - FTE - Cost Centre'!$N$10)*(I9/I$22)</f>
        <v>#DIV/0!</v>
      </c>
      <c r="Y9" s="98" t="e">
        <f>('2&amp;3 - FTE - Cost Centre'!$N$23)*(J9/J$22)</f>
        <v>#DIV/0!</v>
      </c>
      <c r="Z9" s="98" t="e">
        <f>('2&amp;3 - FTE - Cost Centre'!$N$26)*(K9/K$22)</f>
        <v>#DIV/0!</v>
      </c>
      <c r="AA9" s="98" t="e">
        <f>('2&amp;3 - FTE - Cost Centre'!$N$25)*(L9/L$22)</f>
        <v>#DIV/0!</v>
      </c>
      <c r="AB9" s="98" t="e">
        <f>('2&amp;3 - FTE - Cost Centre'!$N$29)*(M9/M$22)</f>
        <v>#DIV/0!</v>
      </c>
      <c r="AC9" s="98"/>
      <c r="AD9" s="98" t="e">
        <f>('2&amp;3 - FTE - Cost Centre'!$N$46)*(O9/O$22)</f>
        <v>#DIV/0!</v>
      </c>
      <c r="AF9" s="66" t="e">
        <f t="shared" si="2"/>
        <v>#DIV/0!</v>
      </c>
      <c r="AH9" s="66" t="e">
        <f>(Q9/$Q$22)*'2&amp;3 - FTE - Cost Centre'!$N$51</f>
        <v>#DIV/0!</v>
      </c>
    </row>
    <row r="10" spans="1:34">
      <c r="B10">
        <v>8</v>
      </c>
      <c r="C10" t="s">
        <v>118</v>
      </c>
      <c r="D10" s="60"/>
      <c r="E10" s="60"/>
      <c r="F10" s="60"/>
      <c r="G10" s="60"/>
      <c r="H10" s="60"/>
      <c r="I10" s="60"/>
      <c r="J10" s="60"/>
      <c r="K10" s="60"/>
      <c r="L10" s="60"/>
      <c r="M10" s="60"/>
      <c r="N10" s="60"/>
      <c r="O10" s="60"/>
      <c r="Q10" s="66">
        <f t="shared" si="1"/>
        <v>0</v>
      </c>
      <c r="S10" s="98" t="e">
        <f>('2&amp;3 - FTE - Cost Centre'!$N$31)*(D10/D$22)</f>
        <v>#DIV/0!</v>
      </c>
      <c r="T10" s="98" t="e">
        <f>('2&amp;3 - FTE - Cost Centre'!$N$32)*(E10/E$22)</f>
        <v>#DIV/0!</v>
      </c>
      <c r="U10" s="98" t="e">
        <f>('2&amp;3 - FTE - Cost Centre'!$N$33)*(F10/F$22)</f>
        <v>#DIV/0!</v>
      </c>
      <c r="V10" s="98" t="e">
        <f>('2&amp;3 - FTE - Cost Centre'!$N$34)*(G10/G$22)</f>
        <v>#DIV/0!</v>
      </c>
      <c r="W10" s="98">
        <f>IFERROR(('2&amp;3 - FTE - Cost Centre'!$N$36)*(H10/H$22),0)</f>
        <v>0</v>
      </c>
      <c r="X10" s="98" t="e">
        <f>('2&amp;3 - FTE - Cost Centre'!$N$10)*(I10/I$22)</f>
        <v>#DIV/0!</v>
      </c>
      <c r="Y10" s="98" t="e">
        <f>('2&amp;3 - FTE - Cost Centre'!$N$23)*(J10/J$22)</f>
        <v>#DIV/0!</v>
      </c>
      <c r="Z10" s="98" t="e">
        <f>('2&amp;3 - FTE - Cost Centre'!$N$26)*(K10/K$22)</f>
        <v>#DIV/0!</v>
      </c>
      <c r="AA10" s="98" t="e">
        <f>('2&amp;3 - FTE - Cost Centre'!$N$25)*(L10/L$22)</f>
        <v>#DIV/0!</v>
      </c>
      <c r="AB10" s="98" t="e">
        <f>('2&amp;3 - FTE - Cost Centre'!$N$29)*(M10/M$22)</f>
        <v>#DIV/0!</v>
      </c>
      <c r="AC10" s="98"/>
      <c r="AD10" s="98" t="e">
        <f>('2&amp;3 - FTE - Cost Centre'!$N$46)*(O10/O$22)</f>
        <v>#DIV/0!</v>
      </c>
      <c r="AF10" s="66" t="e">
        <f t="shared" si="2"/>
        <v>#DIV/0!</v>
      </c>
      <c r="AH10" s="66" t="e">
        <f>(Q10/$Q$22)*'2&amp;3 - FTE - Cost Centre'!$N$51</f>
        <v>#DIV/0!</v>
      </c>
    </row>
    <row r="11" spans="1:34">
      <c r="B11">
        <v>9</v>
      </c>
      <c r="C11" t="s">
        <v>121</v>
      </c>
      <c r="D11" s="60"/>
      <c r="E11" s="60"/>
      <c r="F11" s="60"/>
      <c r="G11" s="60"/>
      <c r="H11" s="60"/>
      <c r="I11" s="60"/>
      <c r="J11" s="60"/>
      <c r="K11" s="60"/>
      <c r="L11" s="60"/>
      <c r="M11" s="60"/>
      <c r="N11" s="60"/>
      <c r="O11" s="60"/>
      <c r="Q11" s="66">
        <f t="shared" si="1"/>
        <v>0</v>
      </c>
      <c r="S11" s="98" t="e">
        <f>('2&amp;3 - FTE - Cost Centre'!$N$31)*(D11/D$22)</f>
        <v>#DIV/0!</v>
      </c>
      <c r="T11" s="98" t="e">
        <f>('2&amp;3 - FTE - Cost Centre'!$N$32)*(E11/E$22)</f>
        <v>#DIV/0!</v>
      </c>
      <c r="U11" s="98" t="e">
        <f>('2&amp;3 - FTE - Cost Centre'!$N$33)*(F11/F$22)</f>
        <v>#DIV/0!</v>
      </c>
      <c r="V11" s="98" t="e">
        <f>('2&amp;3 - FTE - Cost Centre'!$N$34)*(G11/G$22)</f>
        <v>#DIV/0!</v>
      </c>
      <c r="W11" s="98">
        <f>IFERROR(('2&amp;3 - FTE - Cost Centre'!$N$36)*(H11/H$22),0)</f>
        <v>0</v>
      </c>
      <c r="X11" s="98" t="e">
        <f>('2&amp;3 - FTE - Cost Centre'!$N$10)*(I11/I$22)</f>
        <v>#DIV/0!</v>
      </c>
      <c r="Y11" s="98" t="e">
        <f>('2&amp;3 - FTE - Cost Centre'!$N$23)*(J11/J$22)</f>
        <v>#DIV/0!</v>
      </c>
      <c r="Z11" s="98" t="e">
        <f>('2&amp;3 - FTE - Cost Centre'!$N$26)*(K11/K$22)</f>
        <v>#DIV/0!</v>
      </c>
      <c r="AA11" s="98" t="e">
        <f>('2&amp;3 - FTE - Cost Centre'!$N$25)*(L11/L$22)</f>
        <v>#DIV/0!</v>
      </c>
      <c r="AB11" s="98" t="e">
        <f>('2&amp;3 - FTE - Cost Centre'!$N$29)*(M11/M$22)</f>
        <v>#DIV/0!</v>
      </c>
      <c r="AC11" s="98"/>
      <c r="AD11" s="98" t="e">
        <f>('2&amp;3 - FTE - Cost Centre'!$N$46)*(O11/O$22)</f>
        <v>#DIV/0!</v>
      </c>
      <c r="AF11" s="66" t="e">
        <f t="shared" si="2"/>
        <v>#DIV/0!</v>
      </c>
      <c r="AH11" s="66" t="e">
        <f>(Q11/$Q$22)*'2&amp;3 - FTE - Cost Centre'!$N$51</f>
        <v>#DIV/0!</v>
      </c>
    </row>
    <row r="12" spans="1:34">
      <c r="B12">
        <v>10</v>
      </c>
      <c r="C12" t="s">
        <v>124</v>
      </c>
      <c r="D12" s="60"/>
      <c r="E12" s="60"/>
      <c r="F12" s="60"/>
      <c r="G12" s="60"/>
      <c r="H12" s="60"/>
      <c r="I12" s="60"/>
      <c r="J12" s="60"/>
      <c r="K12" s="60"/>
      <c r="L12" s="60"/>
      <c r="M12" s="60"/>
      <c r="N12" s="60"/>
      <c r="O12" s="60"/>
      <c r="Q12" s="66">
        <f t="shared" si="1"/>
        <v>0</v>
      </c>
      <c r="S12" s="98" t="e">
        <f>('2&amp;3 - FTE - Cost Centre'!$N$31)*(D12/D$22)</f>
        <v>#DIV/0!</v>
      </c>
      <c r="T12" s="98" t="e">
        <f>('2&amp;3 - FTE - Cost Centre'!$N$32)*(E12/E$22)</f>
        <v>#DIV/0!</v>
      </c>
      <c r="U12" s="98" t="e">
        <f>('2&amp;3 - FTE - Cost Centre'!$N$33)*(F12/F$22)</f>
        <v>#DIV/0!</v>
      </c>
      <c r="V12" s="98" t="e">
        <f>('2&amp;3 - FTE - Cost Centre'!$N$34)*(G12/G$22)</f>
        <v>#DIV/0!</v>
      </c>
      <c r="W12" s="98">
        <f>IFERROR(('2&amp;3 - FTE - Cost Centre'!$N$36)*(H12/H$22),0)</f>
        <v>0</v>
      </c>
      <c r="X12" s="98" t="e">
        <f>('2&amp;3 - FTE - Cost Centre'!$N$10)*(I12/I$22)</f>
        <v>#DIV/0!</v>
      </c>
      <c r="Y12" s="98" t="e">
        <f>('2&amp;3 - FTE - Cost Centre'!$N$23)*(J12/J$22)</f>
        <v>#DIV/0!</v>
      </c>
      <c r="Z12" s="98" t="e">
        <f>('2&amp;3 - FTE - Cost Centre'!$N$26)*(K12/K$22)</f>
        <v>#DIV/0!</v>
      </c>
      <c r="AA12" s="98" t="e">
        <f>('2&amp;3 - FTE - Cost Centre'!$N$25)*(L12/L$22)</f>
        <v>#DIV/0!</v>
      </c>
      <c r="AB12" s="98" t="e">
        <f>('2&amp;3 - FTE - Cost Centre'!$N$29)*(M12/M$22)</f>
        <v>#DIV/0!</v>
      </c>
      <c r="AC12" s="98"/>
      <c r="AD12" s="98" t="e">
        <f>('2&amp;3 - FTE - Cost Centre'!$N$46)*(O12/O$22)</f>
        <v>#DIV/0!</v>
      </c>
      <c r="AF12" s="66" t="e">
        <f t="shared" si="2"/>
        <v>#DIV/0!</v>
      </c>
      <c r="AH12" s="66" t="e">
        <f>(Q12/$Q$22)*'2&amp;3 - FTE - Cost Centre'!$N$51</f>
        <v>#DIV/0!</v>
      </c>
    </row>
    <row r="13" spans="1:34">
      <c r="B13">
        <v>11</v>
      </c>
      <c r="C13" t="s">
        <v>125</v>
      </c>
      <c r="D13" s="60"/>
      <c r="E13" s="60"/>
      <c r="F13" s="60"/>
      <c r="G13" s="60"/>
      <c r="H13" s="60"/>
      <c r="I13" s="60"/>
      <c r="J13" s="60"/>
      <c r="K13" s="60"/>
      <c r="L13" s="60"/>
      <c r="M13" s="60"/>
      <c r="N13" s="60"/>
      <c r="O13" s="60"/>
      <c r="Q13" s="66">
        <f t="shared" si="1"/>
        <v>0</v>
      </c>
      <c r="S13" s="98" t="e">
        <f>('2&amp;3 - FTE - Cost Centre'!$N$31)*(D13/D$22)</f>
        <v>#DIV/0!</v>
      </c>
      <c r="T13" s="98" t="e">
        <f>('2&amp;3 - FTE - Cost Centre'!$N$32)*(E13/E$22)</f>
        <v>#DIV/0!</v>
      </c>
      <c r="U13" s="98" t="e">
        <f>('2&amp;3 - FTE - Cost Centre'!$N$33)*(F13/F$22)</f>
        <v>#DIV/0!</v>
      </c>
      <c r="V13" s="98" t="e">
        <f>('2&amp;3 - FTE - Cost Centre'!$N$34)*(G13/G$22)</f>
        <v>#DIV/0!</v>
      </c>
      <c r="W13" s="98">
        <f>IFERROR(('2&amp;3 - FTE - Cost Centre'!$N$36)*(H13/H$22),0)</f>
        <v>0</v>
      </c>
      <c r="X13" s="98" t="e">
        <f>('2&amp;3 - FTE - Cost Centre'!$N$10)*(I13/I$22)</f>
        <v>#DIV/0!</v>
      </c>
      <c r="Y13" s="98" t="e">
        <f>('2&amp;3 - FTE - Cost Centre'!$N$23)*(J13/J$22)</f>
        <v>#DIV/0!</v>
      </c>
      <c r="Z13" s="98" t="e">
        <f>('2&amp;3 - FTE - Cost Centre'!$N$26)*(K13/K$22)</f>
        <v>#DIV/0!</v>
      </c>
      <c r="AA13" s="98" t="e">
        <f>('2&amp;3 - FTE - Cost Centre'!$N$25)*(L13/L$22)</f>
        <v>#DIV/0!</v>
      </c>
      <c r="AB13" s="98" t="e">
        <f>('2&amp;3 - FTE - Cost Centre'!$N$29)*(M13/M$22)</f>
        <v>#DIV/0!</v>
      </c>
      <c r="AC13" s="98"/>
      <c r="AD13" s="98" t="e">
        <f>('2&amp;3 - FTE - Cost Centre'!$N$46)*(O13/O$22)</f>
        <v>#DIV/0!</v>
      </c>
      <c r="AF13" s="66" t="e">
        <f t="shared" si="2"/>
        <v>#DIV/0!</v>
      </c>
      <c r="AH13" s="66" t="e">
        <f>(Q13/$Q$22)*'2&amp;3 - FTE - Cost Centre'!$N$51</f>
        <v>#DIV/0!</v>
      </c>
    </row>
    <row r="14" spans="1:34">
      <c r="B14">
        <v>12</v>
      </c>
      <c r="C14" t="s">
        <v>126</v>
      </c>
      <c r="D14" s="60"/>
      <c r="E14" s="60"/>
      <c r="F14" s="60"/>
      <c r="G14" s="60"/>
      <c r="H14" s="60"/>
      <c r="I14" s="60"/>
      <c r="J14" s="60"/>
      <c r="K14" s="60"/>
      <c r="L14" s="60"/>
      <c r="M14" s="60"/>
      <c r="N14" s="60"/>
      <c r="O14" s="60"/>
      <c r="Q14" s="66">
        <f t="shared" si="1"/>
        <v>0</v>
      </c>
      <c r="S14" s="98" t="e">
        <f>('2&amp;3 - FTE - Cost Centre'!$N$31)*(D14/D$22)</f>
        <v>#DIV/0!</v>
      </c>
      <c r="T14" s="98" t="e">
        <f>('2&amp;3 - FTE - Cost Centre'!$N$32)*(E14/E$22)</f>
        <v>#DIV/0!</v>
      </c>
      <c r="U14" s="98" t="e">
        <f>('2&amp;3 - FTE - Cost Centre'!$N$33)*(F14/F$22)</f>
        <v>#DIV/0!</v>
      </c>
      <c r="V14" s="98" t="e">
        <f>('2&amp;3 - FTE - Cost Centre'!$N$34)*(G14/G$22)</f>
        <v>#DIV/0!</v>
      </c>
      <c r="W14" s="98">
        <f>IFERROR(('2&amp;3 - FTE - Cost Centre'!$N$36)*(H14/H$22),0)</f>
        <v>0</v>
      </c>
      <c r="X14" s="98" t="e">
        <f>('2&amp;3 - FTE - Cost Centre'!$N$10)*(I14/I$22)</f>
        <v>#DIV/0!</v>
      </c>
      <c r="Y14" s="98" t="e">
        <f>('2&amp;3 - FTE - Cost Centre'!$N$23)*(J14/J$22)</f>
        <v>#DIV/0!</v>
      </c>
      <c r="Z14" s="98" t="e">
        <f>('2&amp;3 - FTE - Cost Centre'!$N$26)*(K14/K$22)</f>
        <v>#DIV/0!</v>
      </c>
      <c r="AA14" s="98" t="e">
        <f>('2&amp;3 - FTE - Cost Centre'!$N$25)*(L14/L$22)</f>
        <v>#DIV/0!</v>
      </c>
      <c r="AB14" s="98" t="e">
        <f>('2&amp;3 - FTE - Cost Centre'!$N$29)*(M14/M$22)</f>
        <v>#DIV/0!</v>
      </c>
      <c r="AC14" s="98"/>
      <c r="AD14" s="98" t="e">
        <f>('2&amp;3 - FTE - Cost Centre'!$N$46)*(O14/O$22)</f>
        <v>#DIV/0!</v>
      </c>
      <c r="AF14" s="66" t="e">
        <f t="shared" si="2"/>
        <v>#DIV/0!</v>
      </c>
      <c r="AH14" s="66" t="e">
        <f>(Q14/$Q$22)*'2&amp;3 - FTE - Cost Centre'!$N$51</f>
        <v>#DIV/0!</v>
      </c>
    </row>
    <row r="15" spans="1:34">
      <c r="B15">
        <v>13</v>
      </c>
      <c r="C15" t="s">
        <v>133</v>
      </c>
      <c r="D15" s="60"/>
      <c r="E15" s="60"/>
      <c r="F15" s="60"/>
      <c r="G15" s="60"/>
      <c r="H15" s="60"/>
      <c r="I15" s="60"/>
      <c r="J15" s="60"/>
      <c r="K15" s="60"/>
      <c r="L15" s="60"/>
      <c r="M15" s="60"/>
      <c r="N15" s="60"/>
      <c r="O15" s="60"/>
      <c r="Q15" s="66">
        <f t="shared" si="1"/>
        <v>0</v>
      </c>
      <c r="S15" s="98" t="e">
        <f>('2&amp;3 - FTE - Cost Centre'!$N$31)*(D15/D$22)</f>
        <v>#DIV/0!</v>
      </c>
      <c r="T15" s="98" t="e">
        <f>('2&amp;3 - FTE - Cost Centre'!$N$32)*(E15/E$22)</f>
        <v>#DIV/0!</v>
      </c>
      <c r="U15" s="98" t="e">
        <f>('2&amp;3 - FTE - Cost Centre'!$N$33)*(F15/F$22)</f>
        <v>#DIV/0!</v>
      </c>
      <c r="V15" s="98" t="e">
        <f>('2&amp;3 - FTE - Cost Centre'!$N$34)*(G15/G$22)</f>
        <v>#DIV/0!</v>
      </c>
      <c r="W15" s="98">
        <f>IFERROR(('2&amp;3 - FTE - Cost Centre'!$N$36)*(H15/H$22),0)</f>
        <v>0</v>
      </c>
      <c r="X15" s="98" t="e">
        <f>('2&amp;3 - FTE - Cost Centre'!$N$10)*(I15/I$22)</f>
        <v>#DIV/0!</v>
      </c>
      <c r="Y15" s="98" t="e">
        <f>('2&amp;3 - FTE - Cost Centre'!$N$23)*(J15/J$22)</f>
        <v>#DIV/0!</v>
      </c>
      <c r="Z15" s="98" t="e">
        <f>('2&amp;3 - FTE - Cost Centre'!$N$26)*(K15/K$22)</f>
        <v>#DIV/0!</v>
      </c>
      <c r="AA15" s="98" t="e">
        <f>('2&amp;3 - FTE - Cost Centre'!$N$25)*(L15/L$22)</f>
        <v>#DIV/0!</v>
      </c>
      <c r="AB15" s="98" t="e">
        <f>('2&amp;3 - FTE - Cost Centre'!$N$29)*(M15/M$22)</f>
        <v>#DIV/0!</v>
      </c>
      <c r="AC15" s="98"/>
      <c r="AD15" s="98" t="e">
        <f>('2&amp;3 - FTE - Cost Centre'!$N$46)*(O15/O$22)</f>
        <v>#DIV/0!</v>
      </c>
      <c r="AF15" s="66" t="e">
        <f t="shared" si="2"/>
        <v>#DIV/0!</v>
      </c>
      <c r="AH15" s="66" t="e">
        <f>(Q15/$Q$22)*'2&amp;3 - FTE - Cost Centre'!$N$51</f>
        <v>#DIV/0!</v>
      </c>
    </row>
    <row r="16" spans="1:34">
      <c r="B16">
        <v>14</v>
      </c>
      <c r="C16" t="s">
        <v>212</v>
      </c>
      <c r="D16" s="60"/>
      <c r="E16" s="60"/>
      <c r="F16" s="60"/>
      <c r="G16" s="60"/>
      <c r="H16" s="60"/>
      <c r="I16" s="60"/>
      <c r="J16" s="60"/>
      <c r="K16" s="60"/>
      <c r="L16" s="60"/>
      <c r="M16" s="60"/>
      <c r="N16" s="60"/>
      <c r="O16" s="60"/>
      <c r="Q16" s="66">
        <f t="shared" si="1"/>
        <v>0</v>
      </c>
      <c r="S16" s="98" t="e">
        <f>('2&amp;3 - FTE - Cost Centre'!$N$31)*(D16/D$22)</f>
        <v>#DIV/0!</v>
      </c>
      <c r="T16" s="98" t="e">
        <f>('2&amp;3 - FTE - Cost Centre'!$N$32)*(E16/E$22)</f>
        <v>#DIV/0!</v>
      </c>
      <c r="U16" s="98" t="e">
        <f>('2&amp;3 - FTE - Cost Centre'!$N$33)*(F16/F$22)</f>
        <v>#DIV/0!</v>
      </c>
      <c r="V16" s="98" t="e">
        <f>('2&amp;3 - FTE - Cost Centre'!$N$34)*(G16/G$22)</f>
        <v>#DIV/0!</v>
      </c>
      <c r="W16" s="98">
        <f>IFERROR(('2&amp;3 - FTE - Cost Centre'!$N$36)*(H16/H$22),0)</f>
        <v>0</v>
      </c>
      <c r="X16" s="98" t="e">
        <f>('2&amp;3 - FTE - Cost Centre'!$N$10)*(I16/I$22)</f>
        <v>#DIV/0!</v>
      </c>
      <c r="Y16" s="98" t="e">
        <f>('2&amp;3 - FTE - Cost Centre'!$N$23)*(J16/J$22)</f>
        <v>#DIV/0!</v>
      </c>
      <c r="Z16" s="98" t="e">
        <f>('2&amp;3 - FTE - Cost Centre'!$N$26)*(K16/K$22)</f>
        <v>#DIV/0!</v>
      </c>
      <c r="AA16" s="98" t="e">
        <f>('2&amp;3 - FTE - Cost Centre'!$N$25)*(L16/L$22)</f>
        <v>#DIV/0!</v>
      </c>
      <c r="AB16" s="98" t="e">
        <f>('2&amp;3 - FTE - Cost Centre'!$N$29)*(M16/M$22)</f>
        <v>#DIV/0!</v>
      </c>
      <c r="AC16" s="98"/>
      <c r="AD16" s="98" t="e">
        <f>('2&amp;3 - FTE - Cost Centre'!$N$46)*(O16/O$22)</f>
        <v>#DIV/0!</v>
      </c>
      <c r="AF16" s="66" t="e">
        <f t="shared" si="2"/>
        <v>#DIV/0!</v>
      </c>
      <c r="AH16" s="66" t="e">
        <f>(Q16/$Q$22)*'2&amp;3 - FTE - Cost Centre'!$N$51</f>
        <v>#DIV/0!</v>
      </c>
    </row>
    <row r="17" spans="1:34">
      <c r="B17" s="121" t="s">
        <v>50</v>
      </c>
      <c r="C17" t="s">
        <v>213</v>
      </c>
      <c r="D17" s="60"/>
      <c r="E17" s="60"/>
      <c r="F17" s="60"/>
      <c r="G17" s="60"/>
      <c r="H17" s="60"/>
      <c r="I17" s="60"/>
      <c r="J17" s="60"/>
      <c r="K17" s="60"/>
      <c r="L17" s="60"/>
      <c r="M17" s="60"/>
      <c r="N17" s="60"/>
      <c r="O17" s="60"/>
      <c r="Q17" s="66">
        <f t="shared" si="1"/>
        <v>0</v>
      </c>
      <c r="S17" s="98" t="e">
        <f>('2&amp;3 - FTE - Cost Centre'!$N$31)*(D17/D$22)</f>
        <v>#DIV/0!</v>
      </c>
      <c r="T17" s="98" t="e">
        <f>('2&amp;3 - FTE - Cost Centre'!$N$32)*(E17/E$22)</f>
        <v>#DIV/0!</v>
      </c>
      <c r="U17" s="98" t="e">
        <f>('2&amp;3 - FTE - Cost Centre'!$N$33)*(F17/F$22)</f>
        <v>#DIV/0!</v>
      </c>
      <c r="V17" s="98" t="e">
        <f>('2&amp;3 - FTE - Cost Centre'!$N$34)*(G17/G$22)</f>
        <v>#DIV/0!</v>
      </c>
      <c r="W17" s="98">
        <f>IFERROR(('2&amp;3 - FTE - Cost Centre'!$N$36)*(H17/H$22),0)</f>
        <v>0</v>
      </c>
      <c r="X17" s="98" t="e">
        <f>('2&amp;3 - FTE - Cost Centre'!$N$10)*(I17/I$22)</f>
        <v>#DIV/0!</v>
      </c>
      <c r="Y17" s="98" t="e">
        <f>('2&amp;3 - FTE - Cost Centre'!$N$23)*(J17/J$22)</f>
        <v>#DIV/0!</v>
      </c>
      <c r="Z17" s="98" t="e">
        <f>('2&amp;3 - FTE - Cost Centre'!$N$26)*(K17/K$22)</f>
        <v>#DIV/0!</v>
      </c>
      <c r="AA17" s="98" t="e">
        <f>('2&amp;3 - FTE - Cost Centre'!$N$25)*(L17/L$22)</f>
        <v>#DIV/0!</v>
      </c>
      <c r="AB17" s="98" t="e">
        <f>('2&amp;3 - FTE - Cost Centre'!$N$29)*(M17/M$22)</f>
        <v>#DIV/0!</v>
      </c>
      <c r="AC17" s="98"/>
      <c r="AD17" s="98" t="e">
        <f>('2&amp;3 - FTE - Cost Centre'!$N$46)*(O17/O$22)</f>
        <v>#DIV/0!</v>
      </c>
      <c r="AF17" s="66" t="e">
        <f>SUM(S17:AD17)</f>
        <v>#DIV/0!</v>
      </c>
      <c r="AH17" s="66" t="e">
        <f>(Q17/$Q$22)*'2&amp;3 - FTE - Cost Centre'!$N$51</f>
        <v>#DIV/0!</v>
      </c>
    </row>
    <row r="18" spans="1:34">
      <c r="B18">
        <v>15</v>
      </c>
      <c r="C18" t="s">
        <v>217</v>
      </c>
      <c r="D18" s="60"/>
      <c r="E18" s="60"/>
      <c r="F18" s="60"/>
      <c r="G18" s="60"/>
      <c r="H18" s="60"/>
      <c r="I18" s="60"/>
      <c r="J18" s="60"/>
      <c r="K18" s="60"/>
      <c r="L18" s="60"/>
      <c r="M18" s="60"/>
      <c r="N18" s="60"/>
      <c r="O18" s="60"/>
      <c r="Q18" s="66">
        <f t="shared" si="1"/>
        <v>0</v>
      </c>
      <c r="S18" s="98" t="e">
        <f>('2&amp;3 - FTE - Cost Centre'!$N$31)*(D18/D$22)</f>
        <v>#DIV/0!</v>
      </c>
      <c r="T18" s="98" t="e">
        <f>('2&amp;3 - FTE - Cost Centre'!$N$32)*(E18/E$22)</f>
        <v>#DIV/0!</v>
      </c>
      <c r="U18" s="98" t="e">
        <f>('2&amp;3 - FTE - Cost Centre'!$N$33)*(F18/F$22)</f>
        <v>#DIV/0!</v>
      </c>
      <c r="V18" s="98" t="e">
        <f>('2&amp;3 - FTE - Cost Centre'!$N$34)*(G18/G$22)</f>
        <v>#DIV/0!</v>
      </c>
      <c r="W18" s="98">
        <f>IFERROR(('2&amp;3 - FTE - Cost Centre'!$N$36)*(H18/H$22),0)</f>
        <v>0</v>
      </c>
      <c r="X18" s="98" t="e">
        <f>('2&amp;3 - FTE - Cost Centre'!$N$10)*(I18/I$22)</f>
        <v>#DIV/0!</v>
      </c>
      <c r="Y18" s="98" t="e">
        <f>('2&amp;3 - FTE - Cost Centre'!$N$23)*(J18/J$22)</f>
        <v>#DIV/0!</v>
      </c>
      <c r="Z18" s="98" t="e">
        <f>('2&amp;3 - FTE - Cost Centre'!$N$26)*(K18/K$22)</f>
        <v>#DIV/0!</v>
      </c>
      <c r="AA18" s="98" t="e">
        <f>('2&amp;3 - FTE - Cost Centre'!$N$25)*(L18/L$22)</f>
        <v>#DIV/0!</v>
      </c>
      <c r="AB18" s="98" t="e">
        <f>('2&amp;3 - FTE - Cost Centre'!$N$29)*(M18/M$22)</f>
        <v>#DIV/0!</v>
      </c>
      <c r="AC18" s="98"/>
      <c r="AD18" s="98" t="e">
        <f>('2&amp;3 - FTE - Cost Centre'!$N$46)*(O18/O$22)</f>
        <v>#DIV/0!</v>
      </c>
      <c r="AF18" s="66" t="e">
        <f t="shared" si="2"/>
        <v>#DIV/0!</v>
      </c>
      <c r="AH18" s="66" t="e">
        <f>(Q18/$Q$22)*'2&amp;3 - FTE - Cost Centre'!$N$51</f>
        <v>#DIV/0!</v>
      </c>
    </row>
    <row r="19" spans="1:34">
      <c r="B19" s="121" t="s">
        <v>216</v>
      </c>
      <c r="C19" t="s">
        <v>218</v>
      </c>
      <c r="D19" s="60"/>
      <c r="E19" s="60"/>
      <c r="F19" s="60"/>
      <c r="G19" s="60"/>
      <c r="H19" s="60"/>
      <c r="I19" s="60"/>
      <c r="J19" s="60"/>
      <c r="K19" s="60"/>
      <c r="L19" s="60"/>
      <c r="M19" s="60"/>
      <c r="N19" s="60"/>
      <c r="O19" s="60"/>
      <c r="Q19" s="66">
        <f t="shared" si="1"/>
        <v>0</v>
      </c>
      <c r="S19" s="98" t="e">
        <f>('2&amp;3 - FTE - Cost Centre'!$N$31)*(D19/D$22)</f>
        <v>#DIV/0!</v>
      </c>
      <c r="T19" s="98" t="e">
        <f>('2&amp;3 - FTE - Cost Centre'!$N$32)*(E19/E$22)</f>
        <v>#DIV/0!</v>
      </c>
      <c r="U19" s="98" t="e">
        <f>('2&amp;3 - FTE - Cost Centre'!$N$33)*(F19/F$22)</f>
        <v>#DIV/0!</v>
      </c>
      <c r="V19" s="98" t="e">
        <f>('2&amp;3 - FTE - Cost Centre'!$N$34)*(G19/G$22)</f>
        <v>#DIV/0!</v>
      </c>
      <c r="W19" s="98">
        <f>IFERROR(('2&amp;3 - FTE - Cost Centre'!$N$36)*(H19/H$22),0)</f>
        <v>0</v>
      </c>
      <c r="X19" s="98" t="e">
        <f>('2&amp;3 - FTE - Cost Centre'!$N$10)*(I19/I$22)</f>
        <v>#DIV/0!</v>
      </c>
      <c r="Y19" s="98" t="e">
        <f>('2&amp;3 - FTE - Cost Centre'!$N$23)*(J19/J$22)</f>
        <v>#DIV/0!</v>
      </c>
      <c r="Z19" s="98" t="e">
        <f>('2&amp;3 - FTE - Cost Centre'!$N$26)*(K19/K$22)</f>
        <v>#DIV/0!</v>
      </c>
      <c r="AA19" s="98" t="e">
        <f>('2&amp;3 - FTE - Cost Centre'!$N$25)*(L19/L$22)</f>
        <v>#DIV/0!</v>
      </c>
      <c r="AB19" s="98" t="e">
        <f>('2&amp;3 - FTE - Cost Centre'!$N$29)*(M19/M$22)</f>
        <v>#DIV/0!</v>
      </c>
      <c r="AC19" s="98"/>
      <c r="AD19" s="98" t="e">
        <f>('2&amp;3 - FTE - Cost Centre'!$N$46)*(O19/O$22)</f>
        <v>#DIV/0!</v>
      </c>
      <c r="AF19" s="66" t="e">
        <f>SUM(S19:AD19)</f>
        <v>#DIV/0!</v>
      </c>
      <c r="AH19" s="66" t="e">
        <f>(Q19/$Q$22)*'2&amp;3 - FTE - Cost Centre'!$N$51</f>
        <v>#DIV/0!</v>
      </c>
    </row>
    <row r="20" spans="1:34">
      <c r="B20">
        <v>16</v>
      </c>
      <c r="C20" t="s">
        <v>7</v>
      </c>
      <c r="D20" s="76"/>
      <c r="E20" s="76"/>
      <c r="F20" s="76"/>
      <c r="G20" s="76"/>
      <c r="H20" s="76"/>
      <c r="I20" s="76"/>
      <c r="J20" s="76"/>
      <c r="K20" s="76"/>
      <c r="L20" s="76"/>
      <c r="M20" s="76"/>
      <c r="N20" s="76"/>
      <c r="O20" s="76"/>
      <c r="P20" s="126"/>
      <c r="Q20" s="68">
        <f t="shared" si="1"/>
        <v>0</v>
      </c>
      <c r="R20" s="126"/>
      <c r="S20" s="101" t="e">
        <f>('2&amp;3 - FTE - Cost Centre'!$N$31)*(D20/D$22)</f>
        <v>#DIV/0!</v>
      </c>
      <c r="T20" s="101" t="e">
        <f>('2&amp;3 - FTE - Cost Centre'!$N$32)*(E20/E$22)</f>
        <v>#DIV/0!</v>
      </c>
      <c r="U20" s="101" t="e">
        <f>('2&amp;3 - FTE - Cost Centre'!$N$33)*(F20/F$22)</f>
        <v>#DIV/0!</v>
      </c>
      <c r="V20" s="101" t="e">
        <f>('2&amp;3 - FTE - Cost Centre'!$N$34)*(G20/G$22)</f>
        <v>#DIV/0!</v>
      </c>
      <c r="W20" s="101">
        <f>IFERROR(('2&amp;3 - FTE - Cost Centre'!$N$36)*(H20/H$22),0)</f>
        <v>0</v>
      </c>
      <c r="X20" s="101" t="e">
        <f>('2&amp;3 - FTE - Cost Centre'!$N$10)*(I20/I$22)</f>
        <v>#DIV/0!</v>
      </c>
      <c r="Y20" s="101" t="e">
        <f>('2&amp;3 - FTE - Cost Centre'!$N$23)*(J20/J$22)</f>
        <v>#DIV/0!</v>
      </c>
      <c r="Z20" s="101" t="e">
        <f>('2&amp;3 - FTE - Cost Centre'!$N$26)*(K20/K$22)</f>
        <v>#DIV/0!</v>
      </c>
      <c r="AA20" s="101" t="e">
        <f>('2&amp;3 - FTE - Cost Centre'!$N$25)*(L20/L$22)</f>
        <v>#DIV/0!</v>
      </c>
      <c r="AB20" s="101" t="e">
        <f>('2&amp;3 - FTE - Cost Centre'!$N$29)*(M20/M$22)</f>
        <v>#DIV/0!</v>
      </c>
      <c r="AC20" s="101"/>
      <c r="AD20" s="101" t="e">
        <f>('2&amp;3 - FTE - Cost Centre'!$N$46)*(O20/O$22)</f>
        <v>#DIV/0!</v>
      </c>
      <c r="AE20" s="126"/>
      <c r="AF20" s="68" t="e">
        <f t="shared" si="2"/>
        <v>#DIV/0!</v>
      </c>
      <c r="AG20" s="126"/>
      <c r="AH20" s="68" t="e">
        <f>(Q20/$Q$22)*'2&amp;3 - FTE - Cost Centre'!$N$51</f>
        <v>#DIV/0!</v>
      </c>
    </row>
    <row r="21" spans="1:34">
      <c r="B21" s="121">
        <v>17</v>
      </c>
      <c r="C21" t="s">
        <v>228</v>
      </c>
      <c r="D21" s="62"/>
      <c r="E21" s="62"/>
      <c r="F21" s="62"/>
      <c r="G21" s="62"/>
      <c r="H21" s="62"/>
      <c r="I21" s="62"/>
      <c r="J21" s="62"/>
      <c r="K21" s="62"/>
      <c r="L21" s="62"/>
      <c r="M21" s="62"/>
      <c r="N21" s="62"/>
      <c r="O21" s="62"/>
      <c r="P21" s="126"/>
      <c r="Q21" s="67">
        <f t="shared" si="1"/>
        <v>0</v>
      </c>
      <c r="R21" s="126"/>
      <c r="S21" s="99"/>
      <c r="T21" s="99"/>
      <c r="U21" s="99"/>
      <c r="V21" s="99"/>
      <c r="W21" s="99"/>
      <c r="X21" s="99"/>
      <c r="Y21" s="99"/>
      <c r="Z21" s="99"/>
      <c r="AA21" s="99"/>
      <c r="AB21" s="99"/>
      <c r="AC21" s="99"/>
      <c r="AD21" s="99"/>
      <c r="AE21" s="126"/>
      <c r="AF21" s="67">
        <f t="shared" si="2"/>
        <v>0</v>
      </c>
      <c r="AG21" s="126"/>
      <c r="AH21" s="67" t="e">
        <f>(Q21/$Q$22)*'2&amp;3 - FTE - Cost Centre'!$N$51</f>
        <v>#DIV/0!</v>
      </c>
    </row>
    <row r="22" spans="1:34">
      <c r="C22" s="1" t="s">
        <v>139</v>
      </c>
      <c r="D22" s="65">
        <f t="shared" ref="D22:O22" si="3">SUM(D3:D21)</f>
        <v>0</v>
      </c>
      <c r="E22" s="65">
        <f t="shared" si="3"/>
        <v>0</v>
      </c>
      <c r="F22" s="65">
        <f t="shared" si="3"/>
        <v>0</v>
      </c>
      <c r="G22" s="65">
        <f t="shared" si="3"/>
        <v>0</v>
      </c>
      <c r="H22" s="65">
        <f t="shared" si="3"/>
        <v>0</v>
      </c>
      <c r="I22" s="65">
        <f t="shared" si="3"/>
        <v>0</v>
      </c>
      <c r="J22" s="65">
        <f t="shared" si="3"/>
        <v>0</v>
      </c>
      <c r="K22" s="65">
        <f t="shared" si="3"/>
        <v>0</v>
      </c>
      <c r="L22" s="65">
        <f t="shared" si="3"/>
        <v>0</v>
      </c>
      <c r="M22" s="65">
        <f t="shared" si="3"/>
        <v>0</v>
      </c>
      <c r="N22" s="65">
        <f t="shared" si="3"/>
        <v>0</v>
      </c>
      <c r="O22" s="65">
        <f t="shared" si="3"/>
        <v>0</v>
      </c>
      <c r="Q22" s="65">
        <f t="shared" si="1"/>
        <v>0</v>
      </c>
      <c r="S22" s="65" t="e">
        <f t="shared" ref="S22:AB22" si="4">SUM(S3:S21)</f>
        <v>#DIV/0!</v>
      </c>
      <c r="T22" s="65" t="e">
        <f t="shared" si="4"/>
        <v>#DIV/0!</v>
      </c>
      <c r="U22" s="65" t="e">
        <f t="shared" si="4"/>
        <v>#DIV/0!</v>
      </c>
      <c r="V22" s="65" t="e">
        <f t="shared" si="4"/>
        <v>#DIV/0!</v>
      </c>
      <c r="W22" s="65">
        <f t="shared" si="4"/>
        <v>0</v>
      </c>
      <c r="X22" s="65" t="e">
        <f t="shared" si="4"/>
        <v>#DIV/0!</v>
      </c>
      <c r="Y22" s="65" t="e">
        <f t="shared" si="4"/>
        <v>#DIV/0!</v>
      </c>
      <c r="Z22" s="65" t="e">
        <f t="shared" si="4"/>
        <v>#DIV/0!</v>
      </c>
      <c r="AA22" s="65" t="e">
        <f t="shared" si="4"/>
        <v>#DIV/0!</v>
      </c>
      <c r="AB22" s="65" t="e">
        <f t="shared" si="4"/>
        <v>#DIV/0!</v>
      </c>
      <c r="AC22" s="65"/>
      <c r="AD22" s="65" t="e">
        <f>SUM(AD3:AD21)</f>
        <v>#DIV/0!</v>
      </c>
      <c r="AF22" s="65" t="e">
        <f t="shared" si="2"/>
        <v>#DIV/0!</v>
      </c>
      <c r="AH22" s="65" t="e">
        <f>SUM(AH3:AH21)</f>
        <v>#DIV/0!</v>
      </c>
    </row>
    <row r="23" spans="1:34">
      <c r="C23" s="57" t="s">
        <v>140</v>
      </c>
      <c r="D23" s="63" t="str">
        <f>IF(D22='2&amp;3 - FTE - Cost Centre'!$H31,"Ok",D22-'2&amp;3 - FTE - Cost Centre'!$H31)</f>
        <v>Ok</v>
      </c>
      <c r="E23" s="63" t="str">
        <f>IF(E22='2&amp;3 - FTE - Cost Centre'!$H32,"Ok",E22-'2&amp;3 - FTE - Cost Centre'!$H32)</f>
        <v>Ok</v>
      </c>
      <c r="F23" s="63" t="str">
        <f>IF(F22='2&amp;3 - FTE - Cost Centre'!$H33,"Ok",F22-'2&amp;3 - FTE - Cost Centre'!$H33)</f>
        <v>Ok</v>
      </c>
      <c r="G23" s="63" t="str">
        <f>IF(G22='2&amp;3 - FTE - Cost Centre'!$H34,"Ok",G22-'2&amp;3 - FTE - Cost Centre'!$H34)</f>
        <v>Ok</v>
      </c>
      <c r="H23" s="63" t="str">
        <f>IF(H22='2&amp;3 - FTE - Cost Centre'!$H36,"Ok",H22-'2&amp;3 - FTE - Cost Centre'!$H36)</f>
        <v>Ok</v>
      </c>
      <c r="I23" s="63" t="str">
        <f>IF(I22='2&amp;3 - FTE - Cost Centre'!$H10,"Ok",I22-'2&amp;3 - FTE - Cost Centre'!$H10)</f>
        <v>Ok</v>
      </c>
      <c r="J23" s="63" t="str">
        <f>IF(J22='2&amp;3 - FTE - Cost Centre'!$H23,"Ok",J22-'2&amp;3 - FTE - Cost Centre'!$H23)</f>
        <v>Ok</v>
      </c>
      <c r="K23" s="63" t="str">
        <f>IF(K22='2&amp;3 - FTE - Cost Centre'!$H26,"Ok",K22-'2&amp;3 - FTE - Cost Centre'!$H26)</f>
        <v>Ok</v>
      </c>
      <c r="L23" s="63" t="str">
        <f>IF(L22='2&amp;3 - FTE - Cost Centre'!$H25,"Ok",L22-'2&amp;3 - FTE - Cost Centre'!$H25)</f>
        <v>Ok</v>
      </c>
      <c r="M23" s="63" t="str">
        <f>IF(M22='2&amp;3 - FTE - Cost Centre'!$H29,"Ok",M22-'2&amp;3 - FTE - Cost Centre'!$H29)</f>
        <v>Ok</v>
      </c>
      <c r="N23" s="63" t="str">
        <f>IF(N22='2&amp;3 - FTE - Cost Centre'!$H29,"Ok",N22-'2&amp;3 - FTE - Cost Centre'!$H29)</f>
        <v>Ok</v>
      </c>
      <c r="O23" s="63" t="str">
        <f>IF(O22='2&amp;3 - FTE - Cost Centre'!$H46,"Ok",O22-'2&amp;3 - FTE - Cost Centre'!$H46)</f>
        <v>Ok</v>
      </c>
      <c r="Q23" s="63" t="str">
        <f>IF(Q22='2&amp;3 - FTE - Cost Centre'!$H47,"Ok",Q22-'2&amp;3 - FTE - Cost Centre'!$H47)</f>
        <v>Ok</v>
      </c>
      <c r="S23" s="63"/>
      <c r="T23" s="63"/>
      <c r="U23" s="63"/>
      <c r="V23" s="63"/>
      <c r="W23" s="63"/>
      <c r="X23" s="63"/>
      <c r="Y23" s="63"/>
      <c r="Z23" s="63"/>
      <c r="AA23" s="63"/>
      <c r="AB23" s="63"/>
      <c r="AC23" s="63"/>
      <c r="AD23" s="63"/>
      <c r="AF23" s="63" t="e">
        <f>IF(AF22='2&amp;3 - FTE - Cost Centre'!$N47,"Ok",AF22-'2&amp;3 - FTE - Cost Centre'!$N47)</f>
        <v>#DIV/0!</v>
      </c>
      <c r="AH23" s="63" t="e">
        <f>IF(AH22='2&amp;3 - FTE - Cost Centre'!$N51,"Ok",AH22-'2&amp;3 - FTE - Cost Centre'!$N51)</f>
        <v>#DIV/0!</v>
      </c>
    </row>
    <row r="24" spans="1:34">
      <c r="A24" t="s">
        <v>96</v>
      </c>
      <c r="C24" t="s">
        <v>79</v>
      </c>
      <c r="D24" s="60"/>
      <c r="E24" s="60"/>
      <c r="F24" s="60"/>
      <c r="G24" s="60"/>
      <c r="H24" s="60"/>
      <c r="I24" s="60"/>
      <c r="J24" s="60"/>
      <c r="K24" s="60"/>
      <c r="L24" s="60"/>
      <c r="M24" s="60"/>
      <c r="N24" s="60"/>
      <c r="O24" s="60"/>
      <c r="Q24" s="66">
        <f t="shared" si="1"/>
        <v>0</v>
      </c>
      <c r="S24" s="98" t="e">
        <f>('2&amp;3 - FTE - Cost Centre'!$P$31)*(D24/D$33)</f>
        <v>#DIV/0!</v>
      </c>
      <c r="T24" s="98">
        <f>IFERROR(('2&amp;3 - FTE - Cost Centre'!$P$32)*(E24/E$33),0)</f>
        <v>0</v>
      </c>
      <c r="U24" s="98">
        <f>IFERROR(('2&amp;3 - FTE - Cost Centre'!$P$33)*(F24/F$33),0)</f>
        <v>0</v>
      </c>
      <c r="V24" s="98">
        <f>IFERROR(('2&amp;3 - FTE - Cost Centre'!$P$34)*(G24/G$33),0)</f>
        <v>0</v>
      </c>
      <c r="W24" s="98">
        <f>IFERROR(('2&amp;3 - FTE - Cost Centre'!$P$36)*(H24/H$33),0)</f>
        <v>0</v>
      </c>
      <c r="X24" s="98">
        <f>IFERROR(('2&amp;3 - FTE - Cost Centre'!$P$10)*(I24/I$33),0)</f>
        <v>0</v>
      </c>
      <c r="Y24" s="98">
        <f>IFERROR(('2&amp;3 - FTE - Cost Centre'!$P$23)*(J24/J$33),0)</f>
        <v>0</v>
      </c>
      <c r="Z24" s="98">
        <f>IFERROR(('2&amp;3 - FTE - Cost Centre'!$P$26)*(K24/K$33),0)</f>
        <v>0</v>
      </c>
      <c r="AA24" s="98">
        <f>IFERROR(('2&amp;3 - FTE - Cost Centre'!$P$25)*(L24/L$33),0)</f>
        <v>0</v>
      </c>
      <c r="AB24" s="98">
        <f>IFERROR(('2&amp;3 - FTE - Cost Centre'!$P$29)*(M24/M$33),0)</f>
        <v>0</v>
      </c>
      <c r="AC24" s="98"/>
      <c r="AD24" s="98"/>
      <c r="AF24" s="66" t="e">
        <f t="shared" ref="AF24:AF33" si="5">SUM(S24:AD24)</f>
        <v>#DIV/0!</v>
      </c>
      <c r="AH24" s="68">
        <f>IFERROR(('2&amp;3 - FTE - Cost Centre'!$P$51)*(Q24/Q$33),0)</f>
        <v>0</v>
      </c>
    </row>
    <row r="25" spans="1:34">
      <c r="C25" t="s">
        <v>226</v>
      </c>
      <c r="D25" s="60"/>
      <c r="E25" s="60"/>
      <c r="F25" s="60"/>
      <c r="G25" s="60"/>
      <c r="H25" s="60"/>
      <c r="I25" s="60"/>
      <c r="J25" s="60"/>
      <c r="K25" s="60"/>
      <c r="L25" s="60"/>
      <c r="M25" s="60"/>
      <c r="N25" s="60"/>
      <c r="O25" s="60"/>
      <c r="Q25" s="66">
        <f t="shared" si="1"/>
        <v>0</v>
      </c>
      <c r="S25" s="98"/>
      <c r="T25" s="98"/>
      <c r="U25" s="98"/>
      <c r="V25" s="98"/>
      <c r="W25" s="98"/>
      <c r="X25" s="98"/>
      <c r="Y25" s="98"/>
      <c r="Z25" s="98"/>
      <c r="AA25" s="98"/>
      <c r="AB25" s="98"/>
      <c r="AC25" s="98"/>
      <c r="AD25" s="98"/>
      <c r="AF25" s="66">
        <f t="shared" ref="AF25:AF26" si="6">SUM(S25:AD25)</f>
        <v>0</v>
      </c>
      <c r="AH25" s="68">
        <f>IFERROR(('2&amp;3 - FTE - Cost Centre'!$P$51)*(Q25/Q$33),0)</f>
        <v>0</v>
      </c>
    </row>
    <row r="26" spans="1:34">
      <c r="C26" t="s">
        <v>227</v>
      </c>
      <c r="D26" s="60"/>
      <c r="E26" s="60"/>
      <c r="F26" s="60"/>
      <c r="G26" s="60"/>
      <c r="H26" s="60"/>
      <c r="I26" s="60"/>
      <c r="J26" s="60"/>
      <c r="K26" s="60"/>
      <c r="L26" s="60"/>
      <c r="M26" s="60"/>
      <c r="N26" s="60"/>
      <c r="O26" s="60"/>
      <c r="Q26" s="66">
        <f t="shared" si="1"/>
        <v>0</v>
      </c>
      <c r="S26" s="98"/>
      <c r="T26" s="98"/>
      <c r="U26" s="98"/>
      <c r="V26" s="98"/>
      <c r="W26" s="98"/>
      <c r="X26" s="98"/>
      <c r="Y26" s="98"/>
      <c r="Z26" s="98"/>
      <c r="AA26" s="98"/>
      <c r="AB26" s="98"/>
      <c r="AC26" s="98"/>
      <c r="AD26" s="98"/>
      <c r="AF26" s="66">
        <f t="shared" si="6"/>
        <v>0</v>
      </c>
      <c r="AH26" s="68">
        <f>IFERROR(('2&amp;3 - FTE - Cost Centre'!$P$51)*(Q26/Q$33),0)</f>
        <v>0</v>
      </c>
    </row>
    <row r="27" spans="1:34">
      <c r="C27" t="s">
        <v>80</v>
      </c>
      <c r="D27" s="60"/>
      <c r="E27" s="60"/>
      <c r="F27" s="60"/>
      <c r="G27" s="60"/>
      <c r="H27" s="60"/>
      <c r="I27" s="60"/>
      <c r="J27" s="60"/>
      <c r="K27" s="60"/>
      <c r="L27" s="60"/>
      <c r="M27" s="60"/>
      <c r="N27" s="60"/>
      <c r="O27" s="60"/>
      <c r="Q27" s="66">
        <f t="shared" si="1"/>
        <v>0</v>
      </c>
      <c r="S27" s="98" t="e">
        <f>('2&amp;3 - FTE - Cost Centre'!$P$31)*(D27/D$33)</f>
        <v>#DIV/0!</v>
      </c>
      <c r="T27" s="98">
        <f>IFERROR(('2&amp;3 - FTE - Cost Centre'!$P$32)*(E27/E$33),0)</f>
        <v>0</v>
      </c>
      <c r="U27" s="98">
        <f>IFERROR(('2&amp;3 - FTE - Cost Centre'!$P$33)*(F27/F$33),0)</f>
        <v>0</v>
      </c>
      <c r="V27" s="98">
        <f>IFERROR(('2&amp;3 - FTE - Cost Centre'!$P$34)*(G27/G$33),0)</f>
        <v>0</v>
      </c>
      <c r="W27" s="98">
        <f>IFERROR(('2&amp;3 - FTE - Cost Centre'!$P$36)*(H27/H$33),0)</f>
        <v>0</v>
      </c>
      <c r="X27" s="98">
        <f>IFERROR(('2&amp;3 - FTE - Cost Centre'!$P$10)*(I27/I$33),0)</f>
        <v>0</v>
      </c>
      <c r="Y27" s="98">
        <f>IFERROR(('2&amp;3 - FTE - Cost Centre'!$P$23)*(J27/J$33),0)</f>
        <v>0</v>
      </c>
      <c r="Z27" s="98">
        <f>IFERROR(('2&amp;3 - FTE - Cost Centre'!$P$26)*(K27/K$33),0)</f>
        <v>0</v>
      </c>
      <c r="AA27" s="98">
        <f>IFERROR(('2&amp;3 - FTE - Cost Centre'!$P$25)*(L27/L$33),0)</f>
        <v>0</v>
      </c>
      <c r="AB27" s="98">
        <f>IFERROR(('2&amp;3 - FTE - Cost Centre'!$P$29)*(M27/M$33),0)</f>
        <v>0</v>
      </c>
      <c r="AC27" s="98"/>
      <c r="AD27" s="98"/>
      <c r="AF27" s="66" t="e">
        <f t="shared" si="5"/>
        <v>#DIV/0!</v>
      </c>
      <c r="AH27" s="68">
        <f>IFERROR(('2&amp;3 - FTE - Cost Centre'!$P$51)*(Q27/Q$33),0)</f>
        <v>0</v>
      </c>
    </row>
    <row r="28" spans="1:34">
      <c r="C28" t="s">
        <v>81</v>
      </c>
      <c r="D28" s="60"/>
      <c r="E28" s="60"/>
      <c r="F28" s="60"/>
      <c r="G28" s="60"/>
      <c r="H28" s="60"/>
      <c r="I28" s="60"/>
      <c r="J28" s="60"/>
      <c r="K28" s="60"/>
      <c r="L28" s="60"/>
      <c r="M28" s="60"/>
      <c r="N28" s="60"/>
      <c r="O28" s="60"/>
      <c r="Q28" s="66">
        <f t="shared" si="1"/>
        <v>0</v>
      </c>
      <c r="S28" s="98" t="e">
        <f>('2&amp;3 - FTE - Cost Centre'!$P$31)*(D28/D$33)</f>
        <v>#DIV/0!</v>
      </c>
      <c r="T28" s="98">
        <f>IFERROR(('2&amp;3 - FTE - Cost Centre'!$P$32)*(E28/E$33),0)</f>
        <v>0</v>
      </c>
      <c r="U28" s="98">
        <f>IFERROR(('2&amp;3 - FTE - Cost Centre'!$P$33)*(F28/F$33),0)</f>
        <v>0</v>
      </c>
      <c r="V28" s="98">
        <f>IFERROR(('2&amp;3 - FTE - Cost Centre'!$P$34)*(G28/G$33),0)</f>
        <v>0</v>
      </c>
      <c r="W28" s="98">
        <f>IFERROR(('2&amp;3 - FTE - Cost Centre'!$P$36)*(H28/H$33),0)</f>
        <v>0</v>
      </c>
      <c r="X28" s="98">
        <f>IFERROR(('2&amp;3 - FTE - Cost Centre'!$P$10)*(I28/I$33),0)</f>
        <v>0</v>
      </c>
      <c r="Y28" s="98">
        <f>IFERROR(('2&amp;3 - FTE - Cost Centre'!$P$23)*(J28/J$33),0)</f>
        <v>0</v>
      </c>
      <c r="Z28" s="98">
        <f>IFERROR(('2&amp;3 - FTE - Cost Centre'!$P$26)*(K28/K$33),0)</f>
        <v>0</v>
      </c>
      <c r="AA28" s="98">
        <f>IFERROR(('2&amp;3 - FTE - Cost Centre'!$P$25)*(L28/L$33),0)</f>
        <v>0</v>
      </c>
      <c r="AB28" s="98">
        <f>IFERROR(('2&amp;3 - FTE - Cost Centre'!$P$29)*(M28/M$33),0)</f>
        <v>0</v>
      </c>
      <c r="AC28" s="98"/>
      <c r="AD28" s="98"/>
      <c r="AF28" s="66" t="e">
        <f t="shared" si="5"/>
        <v>#DIV/0!</v>
      </c>
      <c r="AH28" s="68">
        <f>IFERROR(('2&amp;3 - FTE - Cost Centre'!$P$51)*(Q28/Q$33),0)</f>
        <v>0</v>
      </c>
    </row>
    <row r="29" spans="1:34">
      <c r="C29" t="s">
        <v>82</v>
      </c>
      <c r="D29" s="60"/>
      <c r="E29" s="60"/>
      <c r="F29" s="60"/>
      <c r="G29" s="60"/>
      <c r="H29" s="60"/>
      <c r="I29" s="60"/>
      <c r="J29" s="60"/>
      <c r="K29" s="60"/>
      <c r="L29" s="60"/>
      <c r="M29" s="60"/>
      <c r="N29" s="60"/>
      <c r="O29" s="60"/>
      <c r="Q29" s="66">
        <f t="shared" si="1"/>
        <v>0</v>
      </c>
      <c r="S29" s="98" t="e">
        <f>('2&amp;3 - FTE - Cost Centre'!$P$31)*(D29/D$33)</f>
        <v>#DIV/0!</v>
      </c>
      <c r="T29" s="98">
        <f>IFERROR(('2&amp;3 - FTE - Cost Centre'!$P$32)*(E29/E$33),0)</f>
        <v>0</v>
      </c>
      <c r="U29" s="98">
        <f>IFERROR(('2&amp;3 - FTE - Cost Centre'!$P$33)*(F29/F$33),0)</f>
        <v>0</v>
      </c>
      <c r="V29" s="98">
        <f>IFERROR(('2&amp;3 - FTE - Cost Centre'!$P$34)*(G29/G$33),0)</f>
        <v>0</v>
      </c>
      <c r="W29" s="98">
        <f>IFERROR(('2&amp;3 - FTE - Cost Centre'!$P$36)*(H29/H$33),0)</f>
        <v>0</v>
      </c>
      <c r="X29" s="98">
        <f>IFERROR(('2&amp;3 - FTE - Cost Centre'!$P$10)*(I29/I$33),0)</f>
        <v>0</v>
      </c>
      <c r="Y29" s="98">
        <f>IFERROR(('2&amp;3 - FTE - Cost Centre'!$P$23)*(J29/J$33),0)</f>
        <v>0</v>
      </c>
      <c r="Z29" s="98">
        <f>IFERROR(('2&amp;3 - FTE - Cost Centre'!$P$26)*(K29/K$33),0)</f>
        <v>0</v>
      </c>
      <c r="AA29" s="98">
        <f>IFERROR(('2&amp;3 - FTE - Cost Centre'!$P$25)*(L29/L$33),0)</f>
        <v>0</v>
      </c>
      <c r="AB29" s="98">
        <f>IFERROR(('2&amp;3 - FTE - Cost Centre'!$P$29)*(M29/M$33),0)</f>
        <v>0</v>
      </c>
      <c r="AC29" s="98"/>
      <c r="AD29" s="98"/>
      <c r="AF29" s="66" t="e">
        <f t="shared" si="5"/>
        <v>#DIV/0!</v>
      </c>
      <c r="AH29" s="68">
        <f>IFERROR(('2&amp;3 - FTE - Cost Centre'!$P$51)*(Q29/Q$33),0)</f>
        <v>0</v>
      </c>
    </row>
    <row r="30" spans="1:34">
      <c r="C30" t="s">
        <v>83</v>
      </c>
      <c r="D30" s="62"/>
      <c r="E30" s="62"/>
      <c r="F30" s="62"/>
      <c r="G30" s="62"/>
      <c r="H30" s="62"/>
      <c r="I30" s="62"/>
      <c r="J30" s="62"/>
      <c r="K30" s="62"/>
      <c r="L30" s="62"/>
      <c r="M30" s="62"/>
      <c r="N30" s="62"/>
      <c r="O30" s="62"/>
      <c r="Q30" s="67">
        <f t="shared" si="1"/>
        <v>0</v>
      </c>
      <c r="S30" s="99" t="e">
        <f>('2&amp;3 - FTE - Cost Centre'!$P$31)*(D30/D$33)</f>
        <v>#DIV/0!</v>
      </c>
      <c r="T30" s="99">
        <f>IFERROR(('2&amp;3 - FTE - Cost Centre'!$P$32)*(E30/E$33),0)</f>
        <v>0</v>
      </c>
      <c r="U30" s="99">
        <f>IFERROR(('2&amp;3 - FTE - Cost Centre'!$P$33)*(F30/F$33),0)</f>
        <v>0</v>
      </c>
      <c r="V30" s="99">
        <f>IFERROR(('2&amp;3 - FTE - Cost Centre'!$P$34)*(G30/G$33),0)</f>
        <v>0</v>
      </c>
      <c r="W30" s="99">
        <f>IFERROR(('2&amp;3 - FTE - Cost Centre'!$P$36)*(H30/H$33),0)</f>
        <v>0</v>
      </c>
      <c r="X30" s="99">
        <f>IFERROR(('2&amp;3 - FTE - Cost Centre'!$P$10)*(I30/I$33),0)</f>
        <v>0</v>
      </c>
      <c r="Y30" s="99">
        <f>IFERROR(('2&amp;3 - FTE - Cost Centre'!$P$23)*(J30/J$33),0)</f>
        <v>0</v>
      </c>
      <c r="Z30" s="99">
        <f>IFERROR(('2&amp;3 - FTE - Cost Centre'!$P$26)*(K30/K$33),0)</f>
        <v>0</v>
      </c>
      <c r="AA30" s="99">
        <f>IFERROR(('2&amp;3 - FTE - Cost Centre'!$P$25)*(L30/L$33),0)</f>
        <v>0</v>
      </c>
      <c r="AB30" s="99">
        <f>IFERROR(('2&amp;3 - FTE - Cost Centre'!$P$29)*(M30/M$33),0)</f>
        <v>0</v>
      </c>
      <c r="AC30" s="99"/>
      <c r="AD30" s="99"/>
      <c r="AF30" s="67" t="e">
        <f t="shared" si="5"/>
        <v>#DIV/0!</v>
      </c>
      <c r="AH30" s="67">
        <f>IFERROR(('2&amp;3 - FTE - Cost Centre'!$P$51)*(Q30/Q$33),0)</f>
        <v>0</v>
      </c>
    </row>
    <row r="31" spans="1:34">
      <c r="C31" s="1" t="s">
        <v>137</v>
      </c>
      <c r="D31" s="65">
        <f t="shared" ref="D31:O31" si="7">SUM(D24:D30)</f>
        <v>0</v>
      </c>
      <c r="E31" s="65">
        <f t="shared" si="7"/>
        <v>0</v>
      </c>
      <c r="F31" s="65">
        <f t="shared" si="7"/>
        <v>0</v>
      </c>
      <c r="G31" s="65">
        <f t="shared" si="7"/>
        <v>0</v>
      </c>
      <c r="H31" s="65">
        <f t="shared" si="7"/>
        <v>0</v>
      </c>
      <c r="I31" s="65">
        <f t="shared" si="7"/>
        <v>0</v>
      </c>
      <c r="J31" s="65">
        <f t="shared" si="7"/>
        <v>0</v>
      </c>
      <c r="K31" s="65">
        <f t="shared" si="7"/>
        <v>0</v>
      </c>
      <c r="L31" s="65">
        <f t="shared" si="7"/>
        <v>0</v>
      </c>
      <c r="M31" s="65">
        <f t="shared" si="7"/>
        <v>0</v>
      </c>
      <c r="N31" s="65">
        <f t="shared" si="7"/>
        <v>0</v>
      </c>
      <c r="O31" s="65">
        <f t="shared" si="7"/>
        <v>0</v>
      </c>
      <c r="Q31" s="65">
        <f t="shared" si="1"/>
        <v>0</v>
      </c>
      <c r="S31" s="65" t="e">
        <f t="shared" ref="S31:AB31" si="8">SUM(S24:S30)</f>
        <v>#DIV/0!</v>
      </c>
      <c r="T31" s="65">
        <f t="shared" si="8"/>
        <v>0</v>
      </c>
      <c r="U31" s="65">
        <f t="shared" si="8"/>
        <v>0</v>
      </c>
      <c r="V31" s="65">
        <f t="shared" si="8"/>
        <v>0</v>
      </c>
      <c r="W31" s="65">
        <f t="shared" si="8"/>
        <v>0</v>
      </c>
      <c r="X31" s="65">
        <f t="shared" si="8"/>
        <v>0</v>
      </c>
      <c r="Y31" s="65">
        <f t="shared" si="8"/>
        <v>0</v>
      </c>
      <c r="Z31" s="65">
        <f t="shared" si="8"/>
        <v>0</v>
      </c>
      <c r="AA31" s="65">
        <f t="shared" si="8"/>
        <v>0</v>
      </c>
      <c r="AB31" s="65">
        <f t="shared" si="8"/>
        <v>0</v>
      </c>
      <c r="AC31" s="65"/>
      <c r="AD31" s="65"/>
      <c r="AF31" s="65" t="e">
        <f t="shared" si="5"/>
        <v>#DIV/0!</v>
      </c>
      <c r="AH31" s="65">
        <f>SUM(AH24:AH30)</f>
        <v>0</v>
      </c>
    </row>
    <row r="32" spans="1:34">
      <c r="C32" t="s">
        <v>135</v>
      </c>
      <c r="D32" s="62">
        <v>0</v>
      </c>
      <c r="E32" s="62">
        <v>0</v>
      </c>
      <c r="F32" s="62">
        <v>0</v>
      </c>
      <c r="G32" s="62">
        <v>0</v>
      </c>
      <c r="H32" s="62">
        <v>0</v>
      </c>
      <c r="I32" s="62">
        <v>0</v>
      </c>
      <c r="J32" s="62">
        <v>0</v>
      </c>
      <c r="K32" s="62">
        <v>0</v>
      </c>
      <c r="L32" s="62">
        <v>0</v>
      </c>
      <c r="M32" s="62">
        <v>0</v>
      </c>
      <c r="N32" s="62">
        <v>0</v>
      </c>
      <c r="O32" s="62">
        <v>0</v>
      </c>
      <c r="Q32" s="64">
        <f t="shared" si="1"/>
        <v>0</v>
      </c>
      <c r="S32" s="99" t="e">
        <f>('2&amp;3 - FTE - Cost Centre'!$P$31)*(D32/D$33)</f>
        <v>#DIV/0!</v>
      </c>
      <c r="T32" s="99">
        <f>IFERROR(('2&amp;3 - FTE - Cost Centre'!$P$32)*(E32/E$33),0)</f>
        <v>0</v>
      </c>
      <c r="U32" s="99">
        <f>IFERROR(('2&amp;3 - FTE - Cost Centre'!$P$33)*(F32/F$33),0)</f>
        <v>0</v>
      </c>
      <c r="V32" s="99">
        <f>IFERROR(('2&amp;3 - FTE - Cost Centre'!$P$34)*(G32/G$33),0)</f>
        <v>0</v>
      </c>
      <c r="W32" s="99">
        <f>IFERROR(('2&amp;3 - FTE - Cost Centre'!$P$36)*(H32/H$33),0)</f>
        <v>0</v>
      </c>
      <c r="X32" s="99">
        <f>IFERROR(('2&amp;3 - FTE - Cost Centre'!$P$10)*(I32/I$33),0)</f>
        <v>0</v>
      </c>
      <c r="Y32" s="99">
        <f>IFERROR(('2&amp;3 - FTE - Cost Centre'!$P$23)*(J32/J$33),0)</f>
        <v>0</v>
      </c>
      <c r="Z32" s="99">
        <f>IFERROR(('2&amp;3 - FTE - Cost Centre'!$P$26)*(K32/K$33),0)</f>
        <v>0</v>
      </c>
      <c r="AA32" s="99">
        <f>IFERROR(('2&amp;3 - FTE - Cost Centre'!$P$25)*(L32/L$33),0)</f>
        <v>0</v>
      </c>
      <c r="AB32" s="99">
        <f>IFERROR(('2&amp;3 - FTE - Cost Centre'!$P$29)*(M32/M$33),0)</f>
        <v>0</v>
      </c>
      <c r="AC32" s="99"/>
      <c r="AD32" s="99"/>
      <c r="AF32" s="67" t="e">
        <f t="shared" si="5"/>
        <v>#DIV/0!</v>
      </c>
      <c r="AH32" s="67">
        <f>IFERROR(('2&amp;3 - FTE - Cost Centre'!$P$51)*(Q32/Q$33),0)</f>
        <v>0</v>
      </c>
    </row>
    <row r="33" spans="1:34">
      <c r="C33" s="1" t="s">
        <v>138</v>
      </c>
      <c r="D33" s="65">
        <f t="shared" ref="D33:K33" si="9">SUM(D31:D32)</f>
        <v>0</v>
      </c>
      <c r="E33" s="65">
        <f t="shared" si="9"/>
        <v>0</v>
      </c>
      <c r="F33" s="65">
        <f t="shared" si="9"/>
        <v>0</v>
      </c>
      <c r="G33" s="65">
        <f t="shared" si="9"/>
        <v>0</v>
      </c>
      <c r="H33" s="65">
        <f t="shared" si="9"/>
        <v>0</v>
      </c>
      <c r="I33" s="65">
        <f t="shared" si="9"/>
        <v>0</v>
      </c>
      <c r="J33" s="65">
        <f t="shared" si="9"/>
        <v>0</v>
      </c>
      <c r="K33" s="65">
        <f t="shared" si="9"/>
        <v>0</v>
      </c>
      <c r="L33" s="65">
        <f>SUM(L30:L32)</f>
        <v>0</v>
      </c>
      <c r="M33" s="65">
        <f>SUM(M30:M32)</f>
        <v>0</v>
      </c>
      <c r="N33" s="65">
        <f>SUM(N31:N32)</f>
        <v>0</v>
      </c>
      <c r="O33" s="65">
        <f>SUM(O31:O32)</f>
        <v>0</v>
      </c>
      <c r="Q33" s="65">
        <f t="shared" si="1"/>
        <v>0</v>
      </c>
      <c r="S33" s="65" t="e">
        <f t="shared" ref="S33:AB33" si="10">SUM(S31:S32)</f>
        <v>#DIV/0!</v>
      </c>
      <c r="T33" s="65">
        <f t="shared" si="10"/>
        <v>0</v>
      </c>
      <c r="U33" s="65">
        <f t="shared" si="10"/>
        <v>0</v>
      </c>
      <c r="V33" s="65">
        <f t="shared" si="10"/>
        <v>0</v>
      </c>
      <c r="W33" s="65">
        <f t="shared" si="10"/>
        <v>0</v>
      </c>
      <c r="X33" s="65">
        <f t="shared" si="10"/>
        <v>0</v>
      </c>
      <c r="Y33" s="65">
        <f t="shared" si="10"/>
        <v>0</v>
      </c>
      <c r="Z33" s="65">
        <f t="shared" si="10"/>
        <v>0</v>
      </c>
      <c r="AA33" s="65">
        <f t="shared" si="10"/>
        <v>0</v>
      </c>
      <c r="AB33" s="65">
        <f t="shared" si="10"/>
        <v>0</v>
      </c>
      <c r="AC33" s="65"/>
      <c r="AD33" s="65"/>
      <c r="AF33" s="65" t="e">
        <f t="shared" si="5"/>
        <v>#DIV/0!</v>
      </c>
      <c r="AH33" s="65">
        <f>SUM(AH31:AH32)</f>
        <v>0</v>
      </c>
    </row>
    <row r="34" spans="1:34">
      <c r="C34" s="57" t="s">
        <v>141</v>
      </c>
      <c r="D34" s="63" t="str">
        <f>IF(D33='2&amp;3 - FTE - Cost Centre'!$J31,"Ok",D33-'2&amp;3 - FTE - Cost Centre'!$J31)</f>
        <v>Ok</v>
      </c>
      <c r="E34" s="63" t="str">
        <f>IF(E33='2&amp;3 - FTE - Cost Centre'!$J32,"Ok",E33-'2&amp;3 - FTE - Cost Centre'!$J32)</f>
        <v>Ok</v>
      </c>
      <c r="F34" s="63" t="str">
        <f>IF(F33='2&amp;3 - FTE - Cost Centre'!$J33,"Ok",F33-'2&amp;3 - FTE - Cost Centre'!$J33)</f>
        <v>Ok</v>
      </c>
      <c r="G34" s="63" t="str">
        <f>IF(G33='2&amp;3 - FTE - Cost Centre'!$J34,"Ok",G33-'2&amp;3 - FTE - Cost Centre'!$J34)</f>
        <v>Ok</v>
      </c>
      <c r="H34" s="63" t="str">
        <f>IF(H33='2&amp;3 - FTE - Cost Centre'!$J36,"Ok",H33-'2&amp;3 - FTE - Cost Centre'!$J36)</f>
        <v>Ok</v>
      </c>
      <c r="I34" s="63" t="str">
        <f>IF(I33='2&amp;3 - FTE - Cost Centre'!$J10,"Ok",I33-'2&amp;3 - FTE - Cost Centre'!$J10)</f>
        <v>Ok</v>
      </c>
      <c r="J34" s="63" t="str">
        <f>IF(J33='2&amp;3 - FTE - Cost Centre'!$J23,"Ok",J33-'2&amp;3 - FTE - Cost Centre'!$J23)</f>
        <v>Ok</v>
      </c>
      <c r="K34" s="63" t="str">
        <f>IF(K33='2&amp;3 - FTE - Cost Centre'!$J26,"Ok",K33-'2&amp;3 - FTE - Cost Centre'!$J26)</f>
        <v>Ok</v>
      </c>
      <c r="L34" s="63" t="str">
        <f>IF(L33='2&amp;3 - FTE - Cost Centre'!$J25,"Ok",L33-'2&amp;3 - FTE - Cost Centre'!$J25)</f>
        <v>Ok</v>
      </c>
      <c r="M34" s="63" t="str">
        <f>IF(M33='2&amp;3 - FTE - Cost Centre'!$J29,"Ok",M33-'2&amp;3 - FTE - Cost Centre'!$J29)</f>
        <v>Ok</v>
      </c>
      <c r="N34" s="63"/>
      <c r="O34" s="63"/>
      <c r="Q34" s="63" t="str">
        <f>IF(Q33='2&amp;3 - FTE - Cost Centre'!$J47,"Ok",Q33-'2&amp;3 - FTE - Cost Centre'!$J47)</f>
        <v>Ok</v>
      </c>
      <c r="S34" s="63"/>
      <c r="T34" s="63"/>
      <c r="U34" s="63"/>
      <c r="V34" s="63"/>
      <c r="W34" s="63"/>
      <c r="X34" s="63"/>
      <c r="Y34" s="63"/>
      <c r="Z34" s="63"/>
      <c r="AA34" s="63"/>
      <c r="AB34" s="63"/>
      <c r="AC34" s="63"/>
      <c r="AD34" s="63"/>
      <c r="AF34" s="63" t="e">
        <f>IF(AF33='2&amp;3 - FTE - Cost Centre'!$P47,"Ok",AF33-'2&amp;3 - FTE - Cost Centre'!$P47)</f>
        <v>#DIV/0!</v>
      </c>
      <c r="AH34" s="63" t="e">
        <f>IF(AH33='2&amp;3 - FTE - Cost Centre'!$P51,"Ok",AH33-'2&amp;3 - FTE - Cost Centre'!$P51)</f>
        <v>#DIV/0!</v>
      </c>
    </row>
    <row r="35" spans="1:34">
      <c r="A35" t="s">
        <v>37</v>
      </c>
      <c r="C35" t="s">
        <v>134</v>
      </c>
      <c r="D35" s="60">
        <v>0</v>
      </c>
      <c r="E35" s="60">
        <v>0</v>
      </c>
      <c r="F35" s="60">
        <v>0</v>
      </c>
      <c r="G35" s="60">
        <v>0</v>
      </c>
      <c r="H35" s="60">
        <v>0</v>
      </c>
      <c r="I35" s="60">
        <v>0</v>
      </c>
      <c r="J35" s="60">
        <v>0</v>
      </c>
      <c r="K35" s="60">
        <v>0</v>
      </c>
      <c r="L35" s="60">
        <v>0</v>
      </c>
      <c r="M35" s="60">
        <v>0</v>
      </c>
      <c r="N35" s="60"/>
      <c r="O35" s="60">
        <v>0</v>
      </c>
      <c r="Q35" s="66">
        <f t="shared" si="1"/>
        <v>0</v>
      </c>
      <c r="S35" s="98" t="e">
        <f>('2&amp;3 - FTE - Cost Centre'!$Q$31)</f>
        <v>#DIV/0!</v>
      </c>
      <c r="T35" s="98" t="e">
        <f>('2&amp;3 - FTE - Cost Centre'!$Q$32)</f>
        <v>#DIV/0!</v>
      </c>
      <c r="U35" s="98" t="e">
        <f>('2&amp;3 - FTE - Cost Centre'!$Q$33)</f>
        <v>#DIV/0!</v>
      </c>
      <c r="V35" s="98" t="e">
        <f>('2&amp;3 - FTE - Cost Centre'!$Q$34)</f>
        <v>#DIV/0!</v>
      </c>
      <c r="W35" s="98" t="e">
        <f>('2&amp;3 - FTE - Cost Centre'!$Q$36)</f>
        <v>#DIV/0!</v>
      </c>
      <c r="X35" s="98" t="e">
        <f>('2&amp;3 - FTE - Cost Centre'!$Q$10)</f>
        <v>#DIV/0!</v>
      </c>
      <c r="Y35" s="98" t="e">
        <f>('2&amp;3 - FTE - Cost Centre'!$Q$26)</f>
        <v>#DIV/0!</v>
      </c>
      <c r="Z35" s="98" t="e">
        <f>('2&amp;3 - FTE - Cost Centre'!$Q$23)</f>
        <v>#DIV/0!</v>
      </c>
      <c r="AA35" s="98" t="e">
        <f>('2&amp;3 - FTE - Cost Centre'!$Q$25)</f>
        <v>#DIV/0!</v>
      </c>
      <c r="AB35" s="98" t="e">
        <f>('2&amp;3 - FTE - Cost Centre'!$Q$29)</f>
        <v>#DIV/0!</v>
      </c>
      <c r="AC35" s="98" t="e">
        <f>'2&amp;3 - FTE - Cost Centre'!Q43</f>
        <v>#DIV/0!</v>
      </c>
      <c r="AD35" s="98"/>
      <c r="AF35" s="66" t="e">
        <f>SUM(S35:AD35)</f>
        <v>#DIV/0!</v>
      </c>
      <c r="AH35" s="66" t="e">
        <f>'2&amp;3 - FTE - Cost Centre'!Q51</f>
        <v>#DIV/0!</v>
      </c>
    </row>
    <row r="36" spans="1:34">
      <c r="C36" s="57" t="s">
        <v>142</v>
      </c>
      <c r="D36" s="63" t="str">
        <f>IF(D35='2&amp;3 - FTE - Cost Centre'!$K31,"Ok",D35-'2&amp;3 - FTE - Cost Centre'!$K31)</f>
        <v>Ok</v>
      </c>
      <c r="E36" s="63" t="str">
        <f>IF(E35='2&amp;3 - FTE - Cost Centre'!$K32,"Ok",E35-'2&amp;3 - FTE - Cost Centre'!$K32)</f>
        <v>Ok</v>
      </c>
      <c r="F36" s="63" t="str">
        <f>IF(F35='2&amp;3 - FTE - Cost Centre'!$K33,"Ok",F35-'2&amp;3 - FTE - Cost Centre'!$K33)</f>
        <v>Ok</v>
      </c>
      <c r="G36" s="63" t="str">
        <f>IF(G35='2&amp;3 - FTE - Cost Centre'!$K34,"Ok",G35-'2&amp;3 - FTE - Cost Centre'!$K34)</f>
        <v>Ok</v>
      </c>
      <c r="H36" s="63" t="str">
        <f>IF(H35='2&amp;3 - FTE - Cost Centre'!$K36,"Ok",H35-'2&amp;3 - FTE - Cost Centre'!$K36)</f>
        <v>Ok</v>
      </c>
      <c r="I36" s="63" t="str">
        <f>IF(I35='2&amp;3 - FTE - Cost Centre'!$K10,"Ok",I35-'2&amp;3 - FTE - Cost Centre'!$K10)</f>
        <v>Ok</v>
      </c>
      <c r="J36" s="63" t="str">
        <f>IF(J35='2&amp;3 - FTE - Cost Centre'!$K23,"Ok",J35-'2&amp;3 - FTE - Cost Centre'!$K23)</f>
        <v>Ok</v>
      </c>
      <c r="K36" s="63" t="str">
        <f>IF(K35='2&amp;3 - FTE - Cost Centre'!$K26,"Ok",K35-'2&amp;3 - FTE - Cost Centre'!$K26)</f>
        <v>Ok</v>
      </c>
      <c r="L36" s="63" t="str">
        <f>IF(L35='2&amp;3 - FTE - Cost Centre'!$K25,"Ok",L35-'2&amp;3 - FTE - Cost Centre'!$K25)</f>
        <v>Ok</v>
      </c>
      <c r="M36" s="63" t="str">
        <f>IF(M35='2&amp;3 - FTE - Cost Centre'!$K29,"Ok",M35-'2&amp;3 - FTE - Cost Centre'!$K29)</f>
        <v>Ok</v>
      </c>
      <c r="N36" s="63"/>
      <c r="O36" s="63"/>
      <c r="Q36" s="63" t="str">
        <f>IF(Q35='2&amp;3 - FTE - Cost Centre'!$K43,"Ok",Q35-'2&amp;3 - FTE - Cost Centre'!$K43)</f>
        <v>Ok</v>
      </c>
      <c r="S36" s="63"/>
      <c r="T36" s="63"/>
      <c r="U36" s="63"/>
      <c r="V36" s="63"/>
      <c r="W36" s="63"/>
      <c r="X36" s="63"/>
      <c r="Y36" s="63"/>
      <c r="Z36" s="63"/>
      <c r="AA36" s="63"/>
      <c r="AB36" s="63"/>
      <c r="AC36" s="63"/>
      <c r="AD36" s="63"/>
      <c r="AF36" s="63" t="e">
        <f>IF(AF35='2&amp;3 - FTE - Cost Centre'!$Q47,"Ok",AF35-'2&amp;3 - FTE - Cost Centre'!$Q47)</f>
        <v>#DIV/0!</v>
      </c>
      <c r="AH36" s="63" t="e">
        <f>IF(AH35='2&amp;3 - FTE - Cost Centre'!$Q51,"Ok",AH35-'2&amp;3 - FTE - Cost Centre'!$Q51)</f>
        <v>#DIV/0!</v>
      </c>
    </row>
    <row r="37" spans="1:34" ht="15" thickBot="1">
      <c r="C37" s="1" t="s">
        <v>95</v>
      </c>
      <c r="D37" s="69">
        <f t="shared" ref="D37:O37" si="11">SUM(D35,D33,D22)</f>
        <v>0</v>
      </c>
      <c r="E37" s="69">
        <f t="shared" si="11"/>
        <v>0</v>
      </c>
      <c r="F37" s="69">
        <f t="shared" si="11"/>
        <v>0</v>
      </c>
      <c r="G37" s="69">
        <f t="shared" si="11"/>
        <v>0</v>
      </c>
      <c r="H37" s="69">
        <f t="shared" si="11"/>
        <v>0</v>
      </c>
      <c r="I37" s="69">
        <f t="shared" si="11"/>
        <v>0</v>
      </c>
      <c r="J37" s="69">
        <f t="shared" si="11"/>
        <v>0</v>
      </c>
      <c r="K37" s="69">
        <f t="shared" si="11"/>
        <v>0</v>
      </c>
      <c r="L37" s="69">
        <f t="shared" si="11"/>
        <v>0</v>
      </c>
      <c r="M37" s="69">
        <f t="shared" si="11"/>
        <v>0</v>
      </c>
      <c r="N37" s="69">
        <f t="shared" si="11"/>
        <v>0</v>
      </c>
      <c r="O37" s="69">
        <f t="shared" si="11"/>
        <v>0</v>
      </c>
      <c r="P37" s="61"/>
      <c r="Q37" s="69">
        <f>SUM(D37:O37)</f>
        <v>0</v>
      </c>
      <c r="S37" s="59" t="e">
        <f t="shared" ref="S37:AD37" si="12">SUM(S35,S33,S22)</f>
        <v>#DIV/0!</v>
      </c>
      <c r="T37" s="59" t="e">
        <f t="shared" si="12"/>
        <v>#DIV/0!</v>
      </c>
      <c r="U37" s="59" t="e">
        <f t="shared" si="12"/>
        <v>#DIV/0!</v>
      </c>
      <c r="V37" s="59" t="e">
        <f t="shared" si="12"/>
        <v>#DIV/0!</v>
      </c>
      <c r="W37" s="59" t="e">
        <f t="shared" si="12"/>
        <v>#DIV/0!</v>
      </c>
      <c r="X37" s="59" t="e">
        <f t="shared" si="12"/>
        <v>#DIV/0!</v>
      </c>
      <c r="Y37" s="59" t="e">
        <f t="shared" si="12"/>
        <v>#DIV/0!</v>
      </c>
      <c r="Z37" s="59" t="e">
        <f t="shared" si="12"/>
        <v>#DIV/0!</v>
      </c>
      <c r="AA37" s="59" t="e">
        <f t="shared" si="12"/>
        <v>#DIV/0!</v>
      </c>
      <c r="AB37" s="59" t="e">
        <f t="shared" si="12"/>
        <v>#DIV/0!</v>
      </c>
      <c r="AC37" s="69" t="e">
        <f t="shared" si="12"/>
        <v>#DIV/0!</v>
      </c>
      <c r="AD37" s="69" t="e">
        <f t="shared" si="12"/>
        <v>#DIV/0!</v>
      </c>
      <c r="AF37" s="59" t="e">
        <f>SUM(S37:AD37)</f>
        <v>#DIV/0!</v>
      </c>
      <c r="AH37" s="59" t="e">
        <f>SUM(AH35,AH33,AH22)</f>
        <v>#DIV/0!</v>
      </c>
    </row>
    <row r="38" spans="1:34" ht="15" thickTop="1">
      <c r="C38" s="57" t="s">
        <v>136</v>
      </c>
      <c r="D38" s="63" t="str">
        <f>IF(D37='2&amp;3 - FTE - Cost Centre'!$F31,"Ok",D37-'2&amp;3 - FTE - Cost Centre'!$F31)</f>
        <v>Ok</v>
      </c>
      <c r="E38" s="63" t="str">
        <f>IF(E37='2&amp;3 - FTE - Cost Centre'!$F32,"Ok",E37-'2&amp;3 - FTE - Cost Centre'!$F32)</f>
        <v>Ok</v>
      </c>
      <c r="F38" s="63" t="str">
        <f>IF(F37='2&amp;3 - FTE - Cost Centre'!$F33,"Ok",F37-'2&amp;3 - FTE - Cost Centre'!$F33)</f>
        <v>Ok</v>
      </c>
      <c r="G38" s="63" t="str">
        <f>IF(G37='2&amp;3 - FTE - Cost Centre'!$F34,"Ok",G37-'2&amp;3 - FTE - Cost Centre'!$F34)</f>
        <v>Ok</v>
      </c>
      <c r="H38" s="63" t="str">
        <f>IF(H37='2&amp;3 - FTE - Cost Centre'!$F36,"Ok",H37-'2&amp;3 - FTE - Cost Centre'!$F36)</f>
        <v>Ok</v>
      </c>
      <c r="I38" s="63" t="str">
        <f>IF(I37='2&amp;3 - FTE - Cost Centre'!$F10,"Ok",I37-'2&amp;3 - FTE - Cost Centre'!$F10)</f>
        <v>Ok</v>
      </c>
      <c r="J38" s="63" t="str">
        <f>IF(J37='2&amp;3 - FTE - Cost Centre'!$F23,"Ok",J37-'2&amp;3 - FTE - Cost Centre'!$F23)</f>
        <v>Ok</v>
      </c>
      <c r="K38" s="63" t="str">
        <f>IF(K37='2&amp;3 - FTE - Cost Centre'!$F26,"Ok",K37-'2&amp;3 - FTE - Cost Centre'!$F26)</f>
        <v>Ok</v>
      </c>
      <c r="L38" s="63" t="str">
        <f>IF(L37='2&amp;3 - FTE - Cost Centre'!$F25,"Ok",L37-'2&amp;3 - FTE - Cost Centre'!$F25)</f>
        <v>Ok</v>
      </c>
      <c r="M38" s="63" t="str">
        <f>IF(M37='2&amp;3 - FTE - Cost Centre'!$F29,"Ok",M37-'2&amp;3 - FTE - Cost Centre'!$F29)</f>
        <v>Ok</v>
      </c>
      <c r="N38" s="61"/>
      <c r="O38" s="58"/>
      <c r="Q38" s="63" t="str">
        <f>IF(Q37=('2&amp;3 - FTE - Cost Centre'!H47+'2&amp;3 - FTE - Cost Centre'!J47+'2&amp;3 - FTE - Cost Centre'!K47),"Ok",Q37-('2&amp;3 - FTE - Cost Centre'!H47+'2&amp;3 - FTE - Cost Centre'!J47+'2&amp;3 - FTE - Cost Centre'!K47))</f>
        <v>Ok</v>
      </c>
      <c r="S38" s="58"/>
      <c r="T38" s="58"/>
      <c r="U38" s="58"/>
      <c r="V38" s="58"/>
      <c r="W38" s="58"/>
      <c r="X38" s="58"/>
      <c r="Y38" s="58"/>
      <c r="Z38" s="58"/>
      <c r="AA38" s="58"/>
      <c r="AB38" s="58"/>
      <c r="AC38" s="58"/>
      <c r="AD38" s="58"/>
      <c r="AF38" s="63" t="e">
        <f>IF(AF37=('2&amp;3 - FTE - Cost Centre'!N47+'2&amp;3 - FTE - Cost Centre'!P47+'2&amp;3 - FTE - Cost Centre'!Q47),"Ok",AF37-('2&amp;3 - FTE - Cost Centre'!N47+'2&amp;3 - FTE - Cost Centre'!P47+'2&amp;3 - FTE - Cost Centre'!Q47))</f>
        <v>#DIV/0!</v>
      </c>
      <c r="AH38" s="63" t="e">
        <f>IF(AH37=('2&amp;3 - FTE - Cost Centre'!N51+'2&amp;3 - FTE - Cost Centre'!P51+'2&amp;3 - FTE - Cost Centre'!Q51),"Ok",AH37-('2&amp;3 - FTE - Cost Centre'!N51+'2&amp;3 - FTE - Cost Centre'!P51+'2&amp;3 - FTE - Cost Centre'!Q51))</f>
        <v>#DIV/0!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63B7B-43F9-4EF0-98B2-B4963383277C}">
  <sheetPr>
    <tabColor theme="3"/>
  </sheetPr>
  <dimension ref="A1:AH23"/>
  <sheetViews>
    <sheetView zoomScale="80" zoomScaleNormal="80" workbookViewId="0">
      <pane xSplit="3" ySplit="2" topLeftCell="E3" activePane="bottomRight" state="frozen"/>
      <selection pane="topRight" activeCell="D1" sqref="D1"/>
      <selection pane="bottomLeft" activeCell="A3" sqref="A3"/>
      <selection pane="bottomRight" activeCell="J1" sqref="J1"/>
    </sheetView>
  </sheetViews>
  <sheetFormatPr defaultRowHeight="14.4"/>
  <cols>
    <col min="1" max="1" width="12.109375" customWidth="1"/>
    <col min="3" max="3" width="37.44140625" bestFit="1" customWidth="1"/>
    <col min="16" max="16" width="3.6640625" customWidth="1"/>
    <col min="18" max="18" width="4.5546875" customWidth="1"/>
    <col min="31" max="31" width="3.6640625" customWidth="1"/>
    <col min="33" max="33" width="4.5546875" customWidth="1"/>
  </cols>
  <sheetData>
    <row r="1" spans="1:34">
      <c r="A1" s="78" t="s">
        <v>173</v>
      </c>
      <c r="D1" s="3"/>
      <c r="E1" s="3"/>
      <c r="F1" s="3"/>
      <c r="G1" s="3"/>
      <c r="H1" s="3"/>
      <c r="I1" s="3"/>
      <c r="J1" s="3"/>
      <c r="K1" s="3"/>
      <c r="L1" s="3"/>
      <c r="M1" s="3"/>
      <c r="N1" s="3"/>
      <c r="O1" s="3"/>
      <c r="Q1" s="1" t="s">
        <v>78</v>
      </c>
      <c r="S1" s="3"/>
      <c r="T1" s="3"/>
      <c r="U1" s="3"/>
      <c r="V1" s="3"/>
      <c r="W1" s="3"/>
      <c r="X1" s="3"/>
      <c r="Y1" s="3"/>
      <c r="Z1" s="3"/>
      <c r="AA1" s="3"/>
      <c r="AB1" s="3"/>
      <c r="AC1" s="3"/>
      <c r="AD1" s="3"/>
      <c r="AF1" s="1" t="s">
        <v>78</v>
      </c>
      <c r="AH1" s="1" t="s">
        <v>68</v>
      </c>
    </row>
    <row r="2" spans="1:34" ht="15.6">
      <c r="A2" s="163" t="str">
        <f ca="1">MID(CELL("filename",A1),FIND("]",CELL("filename",A1))+1,256)</f>
        <v>4 Inv P Costs - Service Area</v>
      </c>
      <c r="D2" s="3" t="s">
        <v>3</v>
      </c>
      <c r="E2" s="3" t="s">
        <v>4</v>
      </c>
      <c r="F2" s="3" t="s">
        <v>5</v>
      </c>
      <c r="G2" s="3" t="s">
        <v>11</v>
      </c>
      <c r="H2" s="3" t="s">
        <v>12</v>
      </c>
      <c r="I2" s="3" t="s">
        <v>14</v>
      </c>
      <c r="J2" s="3" t="s">
        <v>27</v>
      </c>
      <c r="K2" s="3" t="s">
        <v>30</v>
      </c>
      <c r="L2" s="3" t="s">
        <v>38</v>
      </c>
      <c r="M2" s="3" t="s">
        <v>23</v>
      </c>
      <c r="N2" s="3"/>
      <c r="O2" s="3"/>
      <c r="S2" s="3" t="str">
        <f>D2</f>
        <v>XS201</v>
      </c>
      <c r="T2" s="3" t="str">
        <f t="shared" ref="T2:AB2" si="0">E2</f>
        <v>XS202</v>
      </c>
      <c r="U2" s="3" t="str">
        <f t="shared" si="0"/>
        <v>XS204</v>
      </c>
      <c r="V2" s="3" t="str">
        <f t="shared" si="0"/>
        <v>XS211</v>
      </c>
      <c r="W2" s="3" t="str">
        <f t="shared" si="0"/>
        <v>XS212</v>
      </c>
      <c r="X2" s="3" t="str">
        <f t="shared" si="0"/>
        <v>XS205</v>
      </c>
      <c r="Y2" s="3" t="str">
        <f t="shared" si="0"/>
        <v>XS305</v>
      </c>
      <c r="Z2" s="3" t="str">
        <f t="shared" si="0"/>
        <v>XS101</v>
      </c>
      <c r="AA2" s="3" t="str">
        <f t="shared" si="0"/>
        <v>XS203</v>
      </c>
      <c r="AB2" s="3" t="str">
        <f t="shared" si="0"/>
        <v>XS207</v>
      </c>
      <c r="AC2" s="3">
        <f>N2</f>
        <v>0</v>
      </c>
      <c r="AD2" s="3">
        <f>O2</f>
        <v>0</v>
      </c>
    </row>
    <row r="3" spans="1:34">
      <c r="A3" t="s">
        <v>97</v>
      </c>
      <c r="B3">
        <v>1</v>
      </c>
      <c r="C3" t="s">
        <v>122</v>
      </c>
      <c r="D3" s="60"/>
      <c r="E3" s="60"/>
      <c r="F3" s="60"/>
      <c r="G3" s="60"/>
      <c r="H3" s="60"/>
      <c r="I3" s="60"/>
      <c r="J3" s="60"/>
      <c r="K3" s="60"/>
      <c r="L3" s="60"/>
      <c r="M3" s="60"/>
      <c r="N3" s="60"/>
      <c r="O3" s="60"/>
      <c r="Q3" s="66">
        <f>SUM(D3:O3)</f>
        <v>0</v>
      </c>
      <c r="S3" s="60" t="e">
        <f>('2&amp;3 - FTE - Cost Centre'!$O$4)*(D3/D$22)</f>
        <v>#DIV/0!</v>
      </c>
      <c r="T3" s="60" t="e">
        <f>('2&amp;3 - FTE - Cost Centre'!$O$5)*(E3/E$22)</f>
        <v>#DIV/0!</v>
      </c>
      <c r="U3" s="60" t="e">
        <f>('2&amp;3 - FTE - Cost Centre'!$O$6)*(F3/F$22)</f>
        <v>#DIV/0!</v>
      </c>
      <c r="V3" s="60">
        <f>IFERROR(('2&amp;3 - FTE - Cost Centre'!$O$11)*(G3/G$22),0)</f>
        <v>0</v>
      </c>
      <c r="W3" s="60" t="e">
        <f>('2&amp;3 - FTE - Cost Centre'!$O$12)*(H3/H$22)</f>
        <v>#DIV/0!</v>
      </c>
      <c r="X3" s="60" t="e">
        <f>('2&amp;3 - FTE - Cost Centre'!$O$14)*(I3/I$22)</f>
        <v>#DIV/0!</v>
      </c>
      <c r="Y3" s="60" t="e">
        <f>('2&amp;3 - FTE - Cost Centre'!$O$27)*(J3/J$22)</f>
        <v>#DIV/0!</v>
      </c>
      <c r="Z3" s="77" t="e">
        <f>('2&amp;3 - FTE - Cost Centre'!$O$30)*(K3/K$22)</f>
        <v>#DIV/0!</v>
      </c>
      <c r="AA3" s="60" t="e">
        <f>('2&amp;3 - FTE - Cost Centre'!$O$37)*(L3/L$22)</f>
        <v>#DIV/0!</v>
      </c>
      <c r="AB3" s="60" t="e">
        <f>('2&amp;3 - FTE - Cost Centre'!$O$23)*(M3/M$22)</f>
        <v>#DIV/0!</v>
      </c>
      <c r="AC3" s="60"/>
      <c r="AD3" s="60"/>
      <c r="AF3" s="66" t="e">
        <f>SUM(S3:AD3)</f>
        <v>#DIV/0!</v>
      </c>
      <c r="AH3" s="66" t="e">
        <f>(Q3/$Q$22)*'2&amp;3 - FTE - Cost Centre'!$O$51</f>
        <v>#DIV/0!</v>
      </c>
    </row>
    <row r="4" spans="1:34">
      <c r="B4">
        <v>2</v>
      </c>
      <c r="C4" t="s">
        <v>120</v>
      </c>
      <c r="D4" s="60"/>
      <c r="E4" s="60"/>
      <c r="F4" s="60"/>
      <c r="G4" s="60"/>
      <c r="H4" s="60"/>
      <c r="I4" s="60"/>
      <c r="J4" s="60"/>
      <c r="K4" s="60"/>
      <c r="L4" s="60"/>
      <c r="M4" s="60"/>
      <c r="N4" s="60"/>
      <c r="O4" s="60"/>
      <c r="Q4" s="66">
        <f t="shared" ref="Q4:Q21" si="1">SUM(D4:O4)</f>
        <v>0</v>
      </c>
      <c r="S4" s="60" t="e">
        <f>('2&amp;3 - FTE - Cost Centre'!$O$4)*(D4/D$22)</f>
        <v>#DIV/0!</v>
      </c>
      <c r="T4" s="60" t="e">
        <f>('2&amp;3 - FTE - Cost Centre'!$O$5)*(E4/E$22)</f>
        <v>#DIV/0!</v>
      </c>
      <c r="U4" s="60" t="e">
        <f>('2&amp;3 - FTE - Cost Centre'!$O$6)*(F4/F$22)</f>
        <v>#DIV/0!</v>
      </c>
      <c r="V4" s="60">
        <f>IFERROR(('2&amp;3 - FTE - Cost Centre'!$O$11)*(G4/G$22),0)</f>
        <v>0</v>
      </c>
      <c r="W4" s="60" t="e">
        <f>('2&amp;3 - FTE - Cost Centre'!$O$12)*(H4/H$22)</f>
        <v>#DIV/0!</v>
      </c>
      <c r="X4" s="60" t="e">
        <f>('2&amp;3 - FTE - Cost Centre'!$O$14)*(I4/I$22)</f>
        <v>#DIV/0!</v>
      </c>
      <c r="Y4" s="60" t="e">
        <f>('2&amp;3 - FTE - Cost Centre'!$O$27)*(J4/J$22)</f>
        <v>#DIV/0!</v>
      </c>
      <c r="Z4" s="76" t="e">
        <f>('2&amp;3 - FTE - Cost Centre'!$O$30)*(K4/K$22)</f>
        <v>#DIV/0!</v>
      </c>
      <c r="AA4" s="60" t="e">
        <f>('2&amp;3 - FTE - Cost Centre'!$O$37)*(L4/L$22)</f>
        <v>#DIV/0!</v>
      </c>
      <c r="AB4" s="60" t="e">
        <f>('2&amp;3 - FTE - Cost Centre'!$O$23)*(M4/M$22)</f>
        <v>#DIV/0!</v>
      </c>
      <c r="AC4" s="60"/>
      <c r="AD4" s="60"/>
      <c r="AF4" s="66" t="e">
        <f t="shared" ref="AF4:AF22" si="2">SUM(S4:AD4)</f>
        <v>#DIV/0!</v>
      </c>
      <c r="AH4" s="66" t="e">
        <f>(Q4/$Q$22)*'2&amp;3 - FTE - Cost Centre'!$O$51</f>
        <v>#DIV/0!</v>
      </c>
    </row>
    <row r="5" spans="1:34">
      <c r="B5">
        <v>3</v>
      </c>
      <c r="C5" t="s">
        <v>132</v>
      </c>
      <c r="D5" s="60"/>
      <c r="E5" s="60"/>
      <c r="F5" s="60"/>
      <c r="G5" s="60"/>
      <c r="H5" s="60"/>
      <c r="I5" s="60"/>
      <c r="J5" s="60"/>
      <c r="K5" s="60"/>
      <c r="L5" s="60"/>
      <c r="M5" s="60"/>
      <c r="N5" s="60"/>
      <c r="O5" s="60"/>
      <c r="Q5" s="66">
        <f t="shared" si="1"/>
        <v>0</v>
      </c>
      <c r="S5" s="60" t="e">
        <f>('2&amp;3 - FTE - Cost Centre'!$O$4)*(D5/D$22)</f>
        <v>#DIV/0!</v>
      </c>
      <c r="T5" s="60" t="e">
        <f>('2&amp;3 - FTE - Cost Centre'!$O$5)*(E5/E$22)</f>
        <v>#DIV/0!</v>
      </c>
      <c r="U5" s="60" t="e">
        <f>('2&amp;3 - FTE - Cost Centre'!$O$6)*(F5/F$22)</f>
        <v>#DIV/0!</v>
      </c>
      <c r="V5" s="60">
        <f>IFERROR(('2&amp;3 - FTE - Cost Centre'!$O$11)*(G5/G$22),0)</f>
        <v>0</v>
      </c>
      <c r="W5" s="60" t="e">
        <f>('2&amp;3 - FTE - Cost Centre'!$O$12)*(H5/H$22)</f>
        <v>#DIV/0!</v>
      </c>
      <c r="X5" s="60" t="e">
        <f>('2&amp;3 - FTE - Cost Centre'!$O$14)*(I5/I$22)</f>
        <v>#DIV/0!</v>
      </c>
      <c r="Y5" s="60" t="e">
        <f>('2&amp;3 - FTE - Cost Centre'!$O$27)*(J5/J$22)</f>
        <v>#DIV/0!</v>
      </c>
      <c r="Z5" s="76" t="e">
        <f>('2&amp;3 - FTE - Cost Centre'!$O$30)*(K5/K$22)</f>
        <v>#DIV/0!</v>
      </c>
      <c r="AA5" s="60" t="e">
        <f>('2&amp;3 - FTE - Cost Centre'!$O$37)*(L5/L$22)</f>
        <v>#DIV/0!</v>
      </c>
      <c r="AB5" s="60" t="e">
        <f>('2&amp;3 - FTE - Cost Centre'!$O$23)*(M5/M$22)</f>
        <v>#DIV/0!</v>
      </c>
      <c r="AC5" s="60"/>
      <c r="AD5" s="60"/>
      <c r="AF5" s="66" t="e">
        <f t="shared" si="2"/>
        <v>#DIV/0!</v>
      </c>
      <c r="AH5" s="66" t="e">
        <f>(Q5/$Q$22)*'2&amp;3 - FTE - Cost Centre'!$O$51</f>
        <v>#DIV/0!</v>
      </c>
    </row>
    <row r="6" spans="1:34">
      <c r="B6">
        <v>4</v>
      </c>
      <c r="C6" t="s">
        <v>117</v>
      </c>
      <c r="D6" s="60"/>
      <c r="E6" s="60"/>
      <c r="F6" s="60"/>
      <c r="G6" s="60"/>
      <c r="H6" s="60"/>
      <c r="I6" s="60"/>
      <c r="J6" s="60"/>
      <c r="K6" s="60"/>
      <c r="L6" s="60"/>
      <c r="M6" s="60"/>
      <c r="N6" s="60"/>
      <c r="O6" s="60"/>
      <c r="Q6" s="66">
        <f t="shared" si="1"/>
        <v>0</v>
      </c>
      <c r="S6" s="60" t="e">
        <f>('2&amp;3 - FTE - Cost Centre'!$O$4)*(D6/D$22)</f>
        <v>#DIV/0!</v>
      </c>
      <c r="T6" s="60" t="e">
        <f>('2&amp;3 - FTE - Cost Centre'!$O$5)*(E6/E$22)</f>
        <v>#DIV/0!</v>
      </c>
      <c r="U6" s="60" t="e">
        <f>('2&amp;3 - FTE - Cost Centre'!$O$6)*(F6/F$22)</f>
        <v>#DIV/0!</v>
      </c>
      <c r="V6" s="60">
        <f>IFERROR(('2&amp;3 - FTE - Cost Centre'!$O$11)*(G6/G$22),0)</f>
        <v>0</v>
      </c>
      <c r="W6" s="60" t="e">
        <f>('2&amp;3 - FTE - Cost Centre'!$O$12)*(H6/H$22)</f>
        <v>#DIV/0!</v>
      </c>
      <c r="X6" s="60" t="e">
        <f>('2&amp;3 - FTE - Cost Centre'!$O$14)*(I6/I$22)</f>
        <v>#DIV/0!</v>
      </c>
      <c r="Y6" s="60" t="e">
        <f>('2&amp;3 - FTE - Cost Centre'!$O$27)*(J6/J$22)</f>
        <v>#DIV/0!</v>
      </c>
      <c r="Z6" s="76" t="e">
        <f>('2&amp;3 - FTE - Cost Centre'!$O$30)*(K6/K$22)</f>
        <v>#DIV/0!</v>
      </c>
      <c r="AA6" s="60" t="e">
        <f>('2&amp;3 - FTE - Cost Centre'!$O$37)*(L6/L$22)</f>
        <v>#DIV/0!</v>
      </c>
      <c r="AB6" s="60" t="e">
        <f>('2&amp;3 - FTE - Cost Centre'!$O$23)*(M6/M$22)</f>
        <v>#DIV/0!</v>
      </c>
      <c r="AC6" s="60"/>
      <c r="AD6" s="60"/>
      <c r="AF6" s="66" t="e">
        <f t="shared" si="2"/>
        <v>#DIV/0!</v>
      </c>
      <c r="AH6" s="66" t="e">
        <f>(Q6/$Q$22)*'2&amp;3 - FTE - Cost Centre'!$O$51</f>
        <v>#DIV/0!</v>
      </c>
    </row>
    <row r="7" spans="1:34">
      <c r="B7">
        <v>5</v>
      </c>
      <c r="C7" t="s">
        <v>49</v>
      </c>
      <c r="D7" s="60"/>
      <c r="E7" s="60"/>
      <c r="F7" s="60"/>
      <c r="G7" s="60"/>
      <c r="H7" s="60"/>
      <c r="I7" s="60"/>
      <c r="J7" s="60"/>
      <c r="K7" s="60"/>
      <c r="L7" s="60"/>
      <c r="M7" s="60"/>
      <c r="N7" s="60"/>
      <c r="O7" s="60"/>
      <c r="Q7" s="66">
        <f t="shared" si="1"/>
        <v>0</v>
      </c>
      <c r="S7" s="60" t="e">
        <f>('2&amp;3 - FTE - Cost Centre'!$O$4)*(D7/D$22)</f>
        <v>#DIV/0!</v>
      </c>
      <c r="T7" s="60" t="e">
        <f>('2&amp;3 - FTE - Cost Centre'!$O$5)*(E7/E$22)</f>
        <v>#DIV/0!</v>
      </c>
      <c r="U7" s="60" t="e">
        <f>('2&amp;3 - FTE - Cost Centre'!$O$6)*(F7/F$22)</f>
        <v>#DIV/0!</v>
      </c>
      <c r="V7" s="60">
        <f>IFERROR(('2&amp;3 - FTE - Cost Centre'!$O$11)*(G7/G$22),0)</f>
        <v>0</v>
      </c>
      <c r="W7" s="60" t="e">
        <f>('2&amp;3 - FTE - Cost Centre'!$O$12)*(H7/H$22)</f>
        <v>#DIV/0!</v>
      </c>
      <c r="X7" s="60" t="e">
        <f>('2&amp;3 - FTE - Cost Centre'!$O$14)*(I7/I$22)</f>
        <v>#DIV/0!</v>
      </c>
      <c r="Y7" s="60" t="e">
        <f>('2&amp;3 - FTE - Cost Centre'!$O$27)*(J7/J$22)</f>
        <v>#DIV/0!</v>
      </c>
      <c r="Z7" s="76" t="e">
        <f>('2&amp;3 - FTE - Cost Centre'!$O$30)*(K7/K$22)</f>
        <v>#DIV/0!</v>
      </c>
      <c r="AA7" s="60" t="e">
        <f>('2&amp;3 - FTE - Cost Centre'!$O$37)*(L7/L$22)</f>
        <v>#DIV/0!</v>
      </c>
      <c r="AB7" s="60" t="e">
        <f>('2&amp;3 - FTE - Cost Centre'!$O$23)*(M7/M$22)</f>
        <v>#DIV/0!</v>
      </c>
      <c r="AC7" s="60"/>
      <c r="AD7" s="60"/>
      <c r="AF7" s="66" t="e">
        <f t="shared" si="2"/>
        <v>#DIV/0!</v>
      </c>
      <c r="AH7" s="66" t="e">
        <f>(Q7/$Q$22)*'2&amp;3 - FTE - Cost Centre'!$O$51</f>
        <v>#DIV/0!</v>
      </c>
    </row>
    <row r="8" spans="1:34">
      <c r="B8">
        <v>6</v>
      </c>
      <c r="C8" t="s">
        <v>119</v>
      </c>
      <c r="D8" s="60"/>
      <c r="E8" s="60"/>
      <c r="F8" s="60"/>
      <c r="G8" s="60"/>
      <c r="H8" s="60"/>
      <c r="I8" s="60"/>
      <c r="J8" s="60"/>
      <c r="K8" s="60"/>
      <c r="L8" s="60"/>
      <c r="M8" s="60"/>
      <c r="N8" s="60"/>
      <c r="O8" s="60"/>
      <c r="Q8" s="66">
        <f t="shared" si="1"/>
        <v>0</v>
      </c>
      <c r="S8" s="60" t="e">
        <f>('2&amp;3 - FTE - Cost Centre'!$O$4)*(D8/D$22)</f>
        <v>#DIV/0!</v>
      </c>
      <c r="T8" s="60" t="e">
        <f>('2&amp;3 - FTE - Cost Centre'!$O$5)*(E8/E$22)</f>
        <v>#DIV/0!</v>
      </c>
      <c r="U8" s="60" t="e">
        <f>('2&amp;3 - FTE - Cost Centre'!$O$6)*(F8/F$22)</f>
        <v>#DIV/0!</v>
      </c>
      <c r="V8" s="60">
        <f>IFERROR(('2&amp;3 - FTE - Cost Centre'!$O$11)*(G8/G$22),0)</f>
        <v>0</v>
      </c>
      <c r="W8" s="60" t="e">
        <f>('2&amp;3 - FTE - Cost Centre'!$O$12)*(H8/H$22)</f>
        <v>#DIV/0!</v>
      </c>
      <c r="X8" s="60" t="e">
        <f>('2&amp;3 - FTE - Cost Centre'!$O$14)*(I8/I$22)</f>
        <v>#DIV/0!</v>
      </c>
      <c r="Y8" s="60" t="e">
        <f>('2&amp;3 - FTE - Cost Centre'!$O$27)*(J8/J$22)</f>
        <v>#DIV/0!</v>
      </c>
      <c r="Z8" s="76" t="e">
        <f>('2&amp;3 - FTE - Cost Centre'!$O$30)*(K8/K$22)</f>
        <v>#DIV/0!</v>
      </c>
      <c r="AA8" s="60" t="e">
        <f>('2&amp;3 - FTE - Cost Centre'!$O$37)*(L8/L$22)</f>
        <v>#DIV/0!</v>
      </c>
      <c r="AB8" s="60" t="e">
        <f>('2&amp;3 - FTE - Cost Centre'!$O$23)*(M8/M$22)</f>
        <v>#DIV/0!</v>
      </c>
      <c r="AC8" s="60"/>
      <c r="AD8" s="60"/>
      <c r="AF8" s="66" t="e">
        <f t="shared" si="2"/>
        <v>#DIV/0!</v>
      </c>
      <c r="AH8" s="66" t="e">
        <f>(Q8/$Q$22)*'2&amp;3 - FTE - Cost Centre'!$O$51</f>
        <v>#DIV/0!</v>
      </c>
    </row>
    <row r="9" spans="1:34">
      <c r="B9">
        <v>7</v>
      </c>
      <c r="C9" t="s">
        <v>123</v>
      </c>
      <c r="D9" s="60"/>
      <c r="E9" s="60"/>
      <c r="F9" s="60"/>
      <c r="G9" s="60"/>
      <c r="H9" s="60"/>
      <c r="I9" s="60"/>
      <c r="J9" s="60"/>
      <c r="K9" s="60"/>
      <c r="L9" s="60"/>
      <c r="M9" s="60"/>
      <c r="N9" s="60"/>
      <c r="O9" s="60"/>
      <c r="Q9" s="66">
        <f t="shared" si="1"/>
        <v>0</v>
      </c>
      <c r="S9" s="60" t="e">
        <f>('2&amp;3 - FTE - Cost Centre'!$O$4)*(D9/D$22)</f>
        <v>#DIV/0!</v>
      </c>
      <c r="T9" s="60" t="e">
        <f>('2&amp;3 - FTE - Cost Centre'!$O$5)*(E9/E$22)</f>
        <v>#DIV/0!</v>
      </c>
      <c r="U9" s="60" t="e">
        <f>('2&amp;3 - FTE - Cost Centre'!$O$6)*(F9/F$22)</f>
        <v>#DIV/0!</v>
      </c>
      <c r="V9" s="60">
        <f>IFERROR(('2&amp;3 - FTE - Cost Centre'!$O$11)*(G9/G$22),0)</f>
        <v>0</v>
      </c>
      <c r="W9" s="60" t="e">
        <f>('2&amp;3 - FTE - Cost Centre'!$O$12)*(H9/H$22)</f>
        <v>#DIV/0!</v>
      </c>
      <c r="X9" s="60" t="e">
        <f>('2&amp;3 - FTE - Cost Centre'!$O$14)*(I9/I$22)</f>
        <v>#DIV/0!</v>
      </c>
      <c r="Y9" s="60" t="e">
        <f>('2&amp;3 - FTE - Cost Centre'!$O$27)*(J9/J$22)</f>
        <v>#DIV/0!</v>
      </c>
      <c r="Z9" s="76" t="e">
        <f>('2&amp;3 - FTE - Cost Centre'!$O$30)*(K9/K$22)</f>
        <v>#DIV/0!</v>
      </c>
      <c r="AA9" s="60" t="e">
        <f>('2&amp;3 - FTE - Cost Centre'!$O$37)*(L9/L$22)</f>
        <v>#DIV/0!</v>
      </c>
      <c r="AB9" s="60" t="e">
        <f>('2&amp;3 - FTE - Cost Centre'!$O$23)*(M9/M$22)</f>
        <v>#DIV/0!</v>
      </c>
      <c r="AC9" s="60"/>
      <c r="AD9" s="60"/>
      <c r="AF9" s="66" t="e">
        <f t="shared" si="2"/>
        <v>#DIV/0!</v>
      </c>
      <c r="AH9" s="66" t="e">
        <f>(Q9/$Q$22)*'2&amp;3 - FTE - Cost Centre'!$O$51</f>
        <v>#DIV/0!</v>
      </c>
    </row>
    <row r="10" spans="1:34">
      <c r="B10">
        <v>8</v>
      </c>
      <c r="C10" t="s">
        <v>118</v>
      </c>
      <c r="D10" s="60"/>
      <c r="E10" s="60"/>
      <c r="F10" s="60"/>
      <c r="G10" s="60"/>
      <c r="H10" s="60"/>
      <c r="I10" s="60"/>
      <c r="J10" s="60"/>
      <c r="K10" s="60"/>
      <c r="L10" s="60"/>
      <c r="M10" s="60"/>
      <c r="N10" s="60"/>
      <c r="O10" s="60"/>
      <c r="Q10" s="66">
        <f t="shared" si="1"/>
        <v>0</v>
      </c>
      <c r="S10" s="60" t="e">
        <f>('2&amp;3 - FTE - Cost Centre'!$O$4)*(D10/D$22)</f>
        <v>#DIV/0!</v>
      </c>
      <c r="T10" s="60" t="e">
        <f>('2&amp;3 - FTE - Cost Centre'!$O$5)*(E10/E$22)</f>
        <v>#DIV/0!</v>
      </c>
      <c r="U10" s="60" t="e">
        <f>('2&amp;3 - FTE - Cost Centre'!$O$6)*(F10/F$22)</f>
        <v>#DIV/0!</v>
      </c>
      <c r="V10" s="60">
        <f>IFERROR(('2&amp;3 - FTE - Cost Centre'!$O$11)*(G10/G$22),0)</f>
        <v>0</v>
      </c>
      <c r="W10" s="60" t="e">
        <f>('2&amp;3 - FTE - Cost Centre'!$O$12)*(H10/H$22)</f>
        <v>#DIV/0!</v>
      </c>
      <c r="X10" s="60" t="e">
        <f>('2&amp;3 - FTE - Cost Centre'!$O$14)*(I10/I$22)</f>
        <v>#DIV/0!</v>
      </c>
      <c r="Y10" s="60" t="e">
        <f>('2&amp;3 - FTE - Cost Centre'!$O$27)*(J10/J$22)</f>
        <v>#DIV/0!</v>
      </c>
      <c r="Z10" s="76" t="e">
        <f>('2&amp;3 - FTE - Cost Centre'!$O$30)*(K10/K$22)</f>
        <v>#DIV/0!</v>
      </c>
      <c r="AA10" s="60" t="e">
        <f>('2&amp;3 - FTE - Cost Centre'!$O$37)*(L10/L$22)</f>
        <v>#DIV/0!</v>
      </c>
      <c r="AB10" s="60" t="e">
        <f>('2&amp;3 - FTE - Cost Centre'!$O$23)*(M10/M$22)</f>
        <v>#DIV/0!</v>
      </c>
      <c r="AC10" s="60"/>
      <c r="AD10" s="60"/>
      <c r="AF10" s="66" t="e">
        <f t="shared" si="2"/>
        <v>#DIV/0!</v>
      </c>
      <c r="AH10" s="66" t="e">
        <f>(Q10/$Q$22)*'2&amp;3 - FTE - Cost Centre'!$O$51</f>
        <v>#DIV/0!</v>
      </c>
    </row>
    <row r="11" spans="1:34">
      <c r="B11">
        <v>9</v>
      </c>
      <c r="C11" t="s">
        <v>121</v>
      </c>
      <c r="D11" s="60"/>
      <c r="E11" s="60"/>
      <c r="F11" s="60"/>
      <c r="G11" s="60"/>
      <c r="H11" s="60"/>
      <c r="I11" s="60"/>
      <c r="J11" s="60"/>
      <c r="K11" s="60"/>
      <c r="L11" s="60"/>
      <c r="M11" s="60"/>
      <c r="N11" s="60"/>
      <c r="O11" s="60"/>
      <c r="Q11" s="66">
        <f t="shared" si="1"/>
        <v>0</v>
      </c>
      <c r="S11" s="60" t="e">
        <f>('2&amp;3 - FTE - Cost Centre'!$O$4)*(D11/D$22)</f>
        <v>#DIV/0!</v>
      </c>
      <c r="T11" s="60" t="e">
        <f>('2&amp;3 - FTE - Cost Centre'!$O$5)*(E11/E$22)</f>
        <v>#DIV/0!</v>
      </c>
      <c r="U11" s="60" t="e">
        <f>('2&amp;3 - FTE - Cost Centre'!$O$6)*(F11/F$22)</f>
        <v>#DIV/0!</v>
      </c>
      <c r="V11" s="60">
        <f>IFERROR(('2&amp;3 - FTE - Cost Centre'!$O$11)*(G11/G$22),0)</f>
        <v>0</v>
      </c>
      <c r="W11" s="60" t="e">
        <f>('2&amp;3 - FTE - Cost Centre'!$O$12)*(H11/H$22)</f>
        <v>#DIV/0!</v>
      </c>
      <c r="X11" s="60" t="e">
        <f>('2&amp;3 - FTE - Cost Centre'!$O$14)*(I11/I$22)</f>
        <v>#DIV/0!</v>
      </c>
      <c r="Y11" s="60" t="e">
        <f>('2&amp;3 - FTE - Cost Centre'!$O$27)*(J11/J$22)</f>
        <v>#DIV/0!</v>
      </c>
      <c r="Z11" s="76" t="e">
        <f>('2&amp;3 - FTE - Cost Centre'!$O$30)*(K11/K$22)</f>
        <v>#DIV/0!</v>
      </c>
      <c r="AA11" s="60" t="e">
        <f>('2&amp;3 - FTE - Cost Centre'!$O$37)*(L11/L$22)</f>
        <v>#DIV/0!</v>
      </c>
      <c r="AB11" s="60" t="e">
        <f>('2&amp;3 - FTE - Cost Centre'!$O$23)*(M11/M$22)</f>
        <v>#DIV/0!</v>
      </c>
      <c r="AC11" s="60"/>
      <c r="AD11" s="60"/>
      <c r="AF11" s="66" t="e">
        <f t="shared" si="2"/>
        <v>#DIV/0!</v>
      </c>
      <c r="AH11" s="66" t="e">
        <f>(Q11/$Q$22)*'2&amp;3 - FTE - Cost Centre'!$O$51</f>
        <v>#DIV/0!</v>
      </c>
    </row>
    <row r="12" spans="1:34">
      <c r="B12">
        <v>10</v>
      </c>
      <c r="C12" t="s">
        <v>124</v>
      </c>
      <c r="D12" s="60"/>
      <c r="E12" s="60"/>
      <c r="F12" s="60"/>
      <c r="G12" s="60"/>
      <c r="H12" s="60"/>
      <c r="I12" s="60"/>
      <c r="J12" s="60"/>
      <c r="K12" s="60"/>
      <c r="L12" s="60"/>
      <c r="M12" s="60"/>
      <c r="N12" s="60"/>
      <c r="O12" s="60"/>
      <c r="Q12" s="66">
        <f t="shared" si="1"/>
        <v>0</v>
      </c>
      <c r="S12" s="60" t="e">
        <f>('2&amp;3 - FTE - Cost Centre'!$O$4)*(D12/D$22)</f>
        <v>#DIV/0!</v>
      </c>
      <c r="T12" s="60" t="e">
        <f>('2&amp;3 - FTE - Cost Centre'!$O$5)*(E12/E$22)</f>
        <v>#DIV/0!</v>
      </c>
      <c r="U12" s="60" t="e">
        <f>('2&amp;3 - FTE - Cost Centre'!$O$6)*(F12/F$22)</f>
        <v>#DIV/0!</v>
      </c>
      <c r="V12" s="60">
        <f>IFERROR(('2&amp;3 - FTE - Cost Centre'!$O$11)*(G12/G$22),0)</f>
        <v>0</v>
      </c>
      <c r="W12" s="60" t="e">
        <f>('2&amp;3 - FTE - Cost Centre'!$O$12)*(H12/H$22)</f>
        <v>#DIV/0!</v>
      </c>
      <c r="X12" s="60" t="e">
        <f>('2&amp;3 - FTE - Cost Centre'!$O$14)*(I12/I$22)</f>
        <v>#DIV/0!</v>
      </c>
      <c r="Y12" s="60" t="e">
        <f>('2&amp;3 - FTE - Cost Centre'!$O$27)*(J12/J$22)</f>
        <v>#DIV/0!</v>
      </c>
      <c r="Z12" s="76" t="e">
        <f>('2&amp;3 - FTE - Cost Centre'!$O$30)*(K12/K$22)</f>
        <v>#DIV/0!</v>
      </c>
      <c r="AA12" s="60" t="e">
        <f>('2&amp;3 - FTE - Cost Centre'!$O$37)*(L12/L$22)</f>
        <v>#DIV/0!</v>
      </c>
      <c r="AB12" s="60" t="e">
        <f>('2&amp;3 - FTE - Cost Centre'!$O$23)*(M12/M$22)</f>
        <v>#DIV/0!</v>
      </c>
      <c r="AC12" s="60"/>
      <c r="AD12" s="60"/>
      <c r="AF12" s="66" t="e">
        <f t="shared" si="2"/>
        <v>#DIV/0!</v>
      </c>
      <c r="AH12" s="66" t="e">
        <f>(Q12/$Q$22)*'2&amp;3 - FTE - Cost Centre'!$O$51</f>
        <v>#DIV/0!</v>
      </c>
    </row>
    <row r="13" spans="1:34">
      <c r="B13">
        <v>11</v>
      </c>
      <c r="C13" t="s">
        <v>125</v>
      </c>
      <c r="D13" s="60"/>
      <c r="E13" s="60"/>
      <c r="F13" s="60"/>
      <c r="G13" s="60"/>
      <c r="H13" s="60"/>
      <c r="I13" s="60"/>
      <c r="J13" s="60"/>
      <c r="K13" s="60"/>
      <c r="L13" s="60"/>
      <c r="M13" s="60"/>
      <c r="N13" s="60"/>
      <c r="O13" s="60"/>
      <c r="Q13" s="66">
        <f t="shared" si="1"/>
        <v>0</v>
      </c>
      <c r="S13" s="60" t="e">
        <f>('2&amp;3 - FTE - Cost Centre'!$O$4)*(D13/D$22)</f>
        <v>#DIV/0!</v>
      </c>
      <c r="T13" s="60" t="e">
        <f>('2&amp;3 - FTE - Cost Centre'!$O$5)*(E13/E$22)</f>
        <v>#DIV/0!</v>
      </c>
      <c r="U13" s="60" t="e">
        <f>('2&amp;3 - FTE - Cost Centre'!$O$6)*(F13/F$22)</f>
        <v>#DIV/0!</v>
      </c>
      <c r="V13" s="60">
        <f>IFERROR(('2&amp;3 - FTE - Cost Centre'!$O$11)*(G13/G$22),0)</f>
        <v>0</v>
      </c>
      <c r="W13" s="60" t="e">
        <f>('2&amp;3 - FTE - Cost Centre'!$O$12)*(H13/H$22)</f>
        <v>#DIV/0!</v>
      </c>
      <c r="X13" s="60" t="e">
        <f>('2&amp;3 - FTE - Cost Centre'!$O$14)*(I13/I$22)</f>
        <v>#DIV/0!</v>
      </c>
      <c r="Y13" s="60" t="e">
        <f>('2&amp;3 - FTE - Cost Centre'!$O$27)*(J13/J$22)</f>
        <v>#DIV/0!</v>
      </c>
      <c r="Z13" s="76" t="e">
        <f>('2&amp;3 - FTE - Cost Centre'!$O$30)*(K13/K$22)</f>
        <v>#DIV/0!</v>
      </c>
      <c r="AA13" s="60" t="e">
        <f>('2&amp;3 - FTE - Cost Centre'!$O$37)*(L13/L$22)</f>
        <v>#DIV/0!</v>
      </c>
      <c r="AB13" s="60" t="e">
        <f>('2&amp;3 - FTE - Cost Centre'!$O$23)*(M13/M$22)</f>
        <v>#DIV/0!</v>
      </c>
      <c r="AC13" s="60"/>
      <c r="AD13" s="60"/>
      <c r="AF13" s="66" t="e">
        <f t="shared" si="2"/>
        <v>#DIV/0!</v>
      </c>
      <c r="AH13" s="66" t="e">
        <f>(Q13/$Q$22)*'2&amp;3 - FTE - Cost Centre'!$O$51</f>
        <v>#DIV/0!</v>
      </c>
    </row>
    <row r="14" spans="1:34">
      <c r="B14">
        <v>12</v>
      </c>
      <c r="C14" t="s">
        <v>126</v>
      </c>
      <c r="D14" s="60"/>
      <c r="E14" s="60"/>
      <c r="F14" s="60"/>
      <c r="G14" s="60"/>
      <c r="H14" s="60"/>
      <c r="I14" s="60"/>
      <c r="J14" s="60"/>
      <c r="K14" s="60"/>
      <c r="L14" s="60"/>
      <c r="M14" s="60"/>
      <c r="N14" s="60"/>
      <c r="O14" s="60"/>
      <c r="Q14" s="66">
        <f t="shared" si="1"/>
        <v>0</v>
      </c>
      <c r="S14" s="60" t="e">
        <f>('2&amp;3 - FTE - Cost Centre'!$O$4)*(D14/D$22)</f>
        <v>#DIV/0!</v>
      </c>
      <c r="T14" s="60" t="e">
        <f>('2&amp;3 - FTE - Cost Centre'!$O$5)*(E14/E$22)</f>
        <v>#DIV/0!</v>
      </c>
      <c r="U14" s="60" t="e">
        <f>('2&amp;3 - FTE - Cost Centre'!$O$6)*(F14/F$22)</f>
        <v>#DIV/0!</v>
      </c>
      <c r="V14" s="60">
        <f>IFERROR(('2&amp;3 - FTE - Cost Centre'!$O$11)*(G14/G$22),0)</f>
        <v>0</v>
      </c>
      <c r="W14" s="60" t="e">
        <f>('2&amp;3 - FTE - Cost Centre'!$O$12)*(H14/H$22)</f>
        <v>#DIV/0!</v>
      </c>
      <c r="X14" s="60" t="e">
        <f>('2&amp;3 - FTE - Cost Centre'!$O$14)*(I14/I$22)</f>
        <v>#DIV/0!</v>
      </c>
      <c r="Y14" s="60" t="e">
        <f>('2&amp;3 - FTE - Cost Centre'!$O$27)*(J14/J$22)</f>
        <v>#DIV/0!</v>
      </c>
      <c r="Z14" s="76" t="e">
        <f>('2&amp;3 - FTE - Cost Centre'!$O$30)*(K14/K$22)</f>
        <v>#DIV/0!</v>
      </c>
      <c r="AA14" s="60" t="e">
        <f>('2&amp;3 - FTE - Cost Centre'!$O$37)*(L14/L$22)</f>
        <v>#DIV/0!</v>
      </c>
      <c r="AB14" s="60" t="e">
        <f>('2&amp;3 - FTE - Cost Centre'!$O$23)*(M14/M$22)</f>
        <v>#DIV/0!</v>
      </c>
      <c r="AC14" s="60"/>
      <c r="AD14" s="60"/>
      <c r="AF14" s="66" t="e">
        <f t="shared" si="2"/>
        <v>#DIV/0!</v>
      </c>
      <c r="AH14" s="66" t="e">
        <f>(Q14/$Q$22)*'2&amp;3 - FTE - Cost Centre'!$O$51</f>
        <v>#DIV/0!</v>
      </c>
    </row>
    <row r="15" spans="1:34">
      <c r="B15">
        <v>13</v>
      </c>
      <c r="C15" t="s">
        <v>133</v>
      </c>
      <c r="D15" s="60"/>
      <c r="E15" s="60"/>
      <c r="F15" s="60"/>
      <c r="G15" s="60"/>
      <c r="H15" s="60"/>
      <c r="I15" s="60"/>
      <c r="J15" s="60"/>
      <c r="K15" s="60"/>
      <c r="L15" s="60"/>
      <c r="M15" s="60"/>
      <c r="N15" s="60"/>
      <c r="O15" s="60"/>
      <c r="Q15" s="66">
        <f t="shared" si="1"/>
        <v>0</v>
      </c>
      <c r="S15" s="60" t="e">
        <f>('2&amp;3 - FTE - Cost Centre'!$O$4)*(D15/D$22)</f>
        <v>#DIV/0!</v>
      </c>
      <c r="T15" s="60" t="e">
        <f>('2&amp;3 - FTE - Cost Centre'!$O$5)*(E15/E$22)</f>
        <v>#DIV/0!</v>
      </c>
      <c r="U15" s="60" t="e">
        <f>('2&amp;3 - FTE - Cost Centre'!$O$6)*(F15/F$22)</f>
        <v>#DIV/0!</v>
      </c>
      <c r="V15" s="60">
        <f>IFERROR(('2&amp;3 - FTE - Cost Centre'!$O$11)*(G15/G$22),0)</f>
        <v>0</v>
      </c>
      <c r="W15" s="60" t="e">
        <f>('2&amp;3 - FTE - Cost Centre'!$O$12)*(H15/H$22)</f>
        <v>#DIV/0!</v>
      </c>
      <c r="X15" s="60" t="e">
        <f>('2&amp;3 - FTE - Cost Centre'!$O$14)*(I15/I$22)</f>
        <v>#DIV/0!</v>
      </c>
      <c r="Y15" s="60" t="e">
        <f>('2&amp;3 - FTE - Cost Centre'!$O$27)*(J15/J$22)</f>
        <v>#DIV/0!</v>
      </c>
      <c r="Z15" s="76" t="e">
        <f>('2&amp;3 - FTE - Cost Centre'!$O$30)*(K15/K$22)</f>
        <v>#DIV/0!</v>
      </c>
      <c r="AA15" s="60" t="e">
        <f>('2&amp;3 - FTE - Cost Centre'!$O$37)*(L15/L$22)</f>
        <v>#DIV/0!</v>
      </c>
      <c r="AB15" s="60" t="e">
        <f>('2&amp;3 - FTE - Cost Centre'!$O$23)*(M15/M$22)</f>
        <v>#DIV/0!</v>
      </c>
      <c r="AC15" s="60"/>
      <c r="AD15" s="60"/>
      <c r="AF15" s="66" t="e">
        <f t="shared" si="2"/>
        <v>#DIV/0!</v>
      </c>
      <c r="AH15" s="66" t="e">
        <f>(Q15/$Q$22)*'2&amp;3 - FTE - Cost Centre'!$O$51</f>
        <v>#DIV/0!</v>
      </c>
    </row>
    <row r="16" spans="1:34">
      <c r="B16">
        <v>14</v>
      </c>
      <c r="C16" t="s">
        <v>212</v>
      </c>
      <c r="D16" s="60"/>
      <c r="E16" s="60"/>
      <c r="F16" s="60"/>
      <c r="G16" s="60"/>
      <c r="H16" s="60"/>
      <c r="I16" s="60"/>
      <c r="J16" s="60"/>
      <c r="K16" s="60"/>
      <c r="L16" s="60"/>
      <c r="M16" s="60"/>
      <c r="N16" s="60"/>
      <c r="O16" s="60"/>
      <c r="Q16" s="66">
        <f t="shared" si="1"/>
        <v>0</v>
      </c>
      <c r="S16" s="60" t="e">
        <f>('2&amp;3 - FTE - Cost Centre'!$O$4)*(D16/D$22)</f>
        <v>#DIV/0!</v>
      </c>
      <c r="T16" s="60" t="e">
        <f>('2&amp;3 - FTE - Cost Centre'!$O$5)*(E16/E$22)</f>
        <v>#DIV/0!</v>
      </c>
      <c r="U16" s="60" t="e">
        <f>('2&amp;3 - FTE - Cost Centre'!$O$6)*(F16/F$22)</f>
        <v>#DIV/0!</v>
      </c>
      <c r="V16" s="60">
        <f>IFERROR(('2&amp;3 - FTE - Cost Centre'!$O$11)*(G16/G$22),0)</f>
        <v>0</v>
      </c>
      <c r="W16" s="60" t="e">
        <f>('2&amp;3 - FTE - Cost Centre'!$O$12)*(H16/H$22)</f>
        <v>#DIV/0!</v>
      </c>
      <c r="X16" s="60" t="e">
        <f>('2&amp;3 - FTE - Cost Centre'!$O$14)*(I16/I$22)</f>
        <v>#DIV/0!</v>
      </c>
      <c r="Y16" s="60" t="e">
        <f>('2&amp;3 - FTE - Cost Centre'!$O$27)*(J16/J$22)</f>
        <v>#DIV/0!</v>
      </c>
      <c r="Z16" s="76" t="e">
        <f>('2&amp;3 - FTE - Cost Centre'!$O$30)*(K16/K$22)</f>
        <v>#DIV/0!</v>
      </c>
      <c r="AA16" s="60" t="e">
        <f>('2&amp;3 - FTE - Cost Centre'!$O$37)*(L16/L$22)</f>
        <v>#DIV/0!</v>
      </c>
      <c r="AB16" s="60" t="e">
        <f>('2&amp;3 - FTE - Cost Centre'!$O$23)*(M16/M$22)</f>
        <v>#DIV/0!</v>
      </c>
      <c r="AC16" s="60"/>
      <c r="AD16" s="60"/>
      <c r="AF16" s="66" t="e">
        <f t="shared" si="2"/>
        <v>#DIV/0!</v>
      </c>
      <c r="AH16" s="66" t="e">
        <f>(Q16/$Q$22)*'2&amp;3 - FTE - Cost Centre'!$O$51</f>
        <v>#DIV/0!</v>
      </c>
    </row>
    <row r="17" spans="2:34">
      <c r="B17" s="121" t="s">
        <v>50</v>
      </c>
      <c r="C17" t="s">
        <v>213</v>
      </c>
      <c r="D17" s="60"/>
      <c r="E17" s="60"/>
      <c r="F17" s="60"/>
      <c r="G17" s="60"/>
      <c r="H17" s="60"/>
      <c r="I17" s="60"/>
      <c r="J17" s="60"/>
      <c r="K17" s="60"/>
      <c r="L17" s="60"/>
      <c r="M17" s="60"/>
      <c r="N17" s="60"/>
      <c r="O17" s="60"/>
      <c r="Q17" s="66">
        <f t="shared" si="1"/>
        <v>0</v>
      </c>
      <c r="S17" s="60" t="e">
        <f>('2&amp;3 - FTE - Cost Centre'!$O$4)*(D17/D$22)</f>
        <v>#DIV/0!</v>
      </c>
      <c r="T17" s="60" t="e">
        <f>('2&amp;3 - FTE - Cost Centre'!$O$5)*(E17/E$22)</f>
        <v>#DIV/0!</v>
      </c>
      <c r="U17" s="60" t="e">
        <f>('2&amp;3 - FTE - Cost Centre'!$O$6)*(F17/F$22)</f>
        <v>#DIV/0!</v>
      </c>
      <c r="V17" s="60">
        <f>IFERROR(('2&amp;3 - FTE - Cost Centre'!$O$11)*(G17/G$22),0)</f>
        <v>0</v>
      </c>
      <c r="W17" s="60" t="e">
        <f>('2&amp;3 - FTE - Cost Centre'!$O$12)*(H17/H$22)</f>
        <v>#DIV/0!</v>
      </c>
      <c r="X17" s="60" t="e">
        <f>('2&amp;3 - FTE - Cost Centre'!$O$14)*(I17/I$22)</f>
        <v>#DIV/0!</v>
      </c>
      <c r="Y17" s="60" t="e">
        <f>('2&amp;3 - FTE - Cost Centre'!$O$27)*(J17/J$22)</f>
        <v>#DIV/0!</v>
      </c>
      <c r="Z17" s="76" t="e">
        <f>('2&amp;3 - FTE - Cost Centre'!$O$30)*(K17/K$22)</f>
        <v>#DIV/0!</v>
      </c>
      <c r="AA17" s="60" t="e">
        <f>('2&amp;3 - FTE - Cost Centre'!$O$37)*(L17/L$22)</f>
        <v>#DIV/0!</v>
      </c>
      <c r="AB17" s="60" t="e">
        <f>('2&amp;3 - FTE - Cost Centre'!$O$23)*(M17/M$22)</f>
        <v>#DIV/0!</v>
      </c>
      <c r="AC17" s="60"/>
      <c r="AD17" s="60"/>
      <c r="AF17" s="66" t="e">
        <f>SUM(S17:AD17)</f>
        <v>#DIV/0!</v>
      </c>
      <c r="AH17" s="66" t="e">
        <f>(Q17/$Q$22)*'2&amp;3 - FTE - Cost Centre'!$O$51</f>
        <v>#DIV/0!</v>
      </c>
    </row>
    <row r="18" spans="2:34">
      <c r="B18">
        <v>15</v>
      </c>
      <c r="C18" t="s">
        <v>217</v>
      </c>
      <c r="D18" s="60"/>
      <c r="E18" s="60"/>
      <c r="F18" s="60"/>
      <c r="G18" s="60"/>
      <c r="H18" s="60"/>
      <c r="I18" s="60"/>
      <c r="J18" s="60"/>
      <c r="K18" s="60"/>
      <c r="L18" s="60"/>
      <c r="M18" s="60"/>
      <c r="N18" s="60"/>
      <c r="O18" s="60"/>
      <c r="Q18" s="66">
        <f t="shared" si="1"/>
        <v>0</v>
      </c>
      <c r="S18" s="76" t="e">
        <f>('2&amp;3 - FTE - Cost Centre'!$O$4)*(D18/D$22)</f>
        <v>#DIV/0!</v>
      </c>
      <c r="T18" s="76" t="e">
        <f>('2&amp;3 - FTE - Cost Centre'!$O$5)*(E18/E$22)</f>
        <v>#DIV/0!</v>
      </c>
      <c r="U18" s="60" t="e">
        <f>('2&amp;3 - FTE - Cost Centre'!$O$6)*(F18/F$22)</f>
        <v>#DIV/0!</v>
      </c>
      <c r="V18" s="60">
        <f>IFERROR(('2&amp;3 - FTE - Cost Centre'!$O$11)*(G18/G$22),0)</f>
        <v>0</v>
      </c>
      <c r="W18" s="60" t="e">
        <f>('2&amp;3 - FTE - Cost Centre'!$O$12)*(H18/H$22)</f>
        <v>#DIV/0!</v>
      </c>
      <c r="X18" s="60" t="e">
        <f>('2&amp;3 - FTE - Cost Centre'!$O$14)*(I18/I$22)</f>
        <v>#DIV/0!</v>
      </c>
      <c r="Y18" s="60" t="e">
        <f>('2&amp;3 - FTE - Cost Centre'!$O$27)*(J18/J$22)</f>
        <v>#DIV/0!</v>
      </c>
      <c r="Z18" s="76" t="e">
        <f>('2&amp;3 - FTE - Cost Centre'!$O$30)*(K18/K$22)</f>
        <v>#DIV/0!</v>
      </c>
      <c r="AA18" s="60" t="e">
        <f>('2&amp;3 - FTE - Cost Centre'!$O$37)*(L18/L$22)</f>
        <v>#DIV/0!</v>
      </c>
      <c r="AB18" s="60" t="e">
        <f>('2&amp;3 - FTE - Cost Centre'!$O$23)*(M18/M$22)</f>
        <v>#DIV/0!</v>
      </c>
      <c r="AC18" s="60"/>
      <c r="AD18" s="60"/>
      <c r="AF18" s="66" t="e">
        <f t="shared" si="2"/>
        <v>#DIV/0!</v>
      </c>
      <c r="AH18" s="66" t="e">
        <f>(Q18/$Q$22)*'2&amp;3 - FTE - Cost Centre'!$O$51</f>
        <v>#DIV/0!</v>
      </c>
    </row>
    <row r="19" spans="2:34">
      <c r="B19" s="121" t="s">
        <v>216</v>
      </c>
      <c r="C19" t="s">
        <v>218</v>
      </c>
      <c r="D19" s="60"/>
      <c r="E19" s="60"/>
      <c r="F19" s="60"/>
      <c r="G19" s="60"/>
      <c r="H19" s="60"/>
      <c r="I19" s="60"/>
      <c r="J19" s="60"/>
      <c r="K19" s="60"/>
      <c r="L19" s="60"/>
      <c r="M19" s="60"/>
      <c r="N19" s="60"/>
      <c r="O19" s="60"/>
      <c r="Q19" s="66">
        <f t="shared" si="1"/>
        <v>0</v>
      </c>
      <c r="S19" s="60" t="e">
        <f>('2&amp;3 - FTE - Cost Centre'!$O$4)*(D19/D$22)</f>
        <v>#DIV/0!</v>
      </c>
      <c r="T19" s="60" t="e">
        <f>('2&amp;3 - FTE - Cost Centre'!$O$5)*(E19/E$22)</f>
        <v>#DIV/0!</v>
      </c>
      <c r="U19" s="60" t="e">
        <f>('2&amp;3 - FTE - Cost Centre'!$O$6)*(F19/F$22)</f>
        <v>#DIV/0!</v>
      </c>
      <c r="V19" s="60">
        <f>IFERROR(('2&amp;3 - FTE - Cost Centre'!$O$11)*(G19/G$22),0)</f>
        <v>0</v>
      </c>
      <c r="W19" s="60" t="e">
        <f>('2&amp;3 - FTE - Cost Centre'!$O$12)*(H19/H$22)</f>
        <v>#DIV/0!</v>
      </c>
      <c r="X19" s="60" t="e">
        <f>('2&amp;3 - FTE - Cost Centre'!$O$14)*(I19/I$22)</f>
        <v>#DIV/0!</v>
      </c>
      <c r="Y19" s="60" t="e">
        <f>('2&amp;3 - FTE - Cost Centre'!$O$27)*(J19/J$22)</f>
        <v>#DIV/0!</v>
      </c>
      <c r="Z19" s="76" t="e">
        <f>('2&amp;3 - FTE - Cost Centre'!$O$30)*(K19/K$22)</f>
        <v>#DIV/0!</v>
      </c>
      <c r="AA19" s="60" t="e">
        <f>('2&amp;3 - FTE - Cost Centre'!$O$37)*(L19/L$22)</f>
        <v>#DIV/0!</v>
      </c>
      <c r="AB19" s="60" t="e">
        <f>('2&amp;3 - FTE - Cost Centre'!$O$23)*(M19/M$22)</f>
        <v>#DIV/0!</v>
      </c>
      <c r="AC19" s="60"/>
      <c r="AD19" s="60"/>
      <c r="AF19" s="66" t="e">
        <f>SUM(S19:AD19)</f>
        <v>#DIV/0!</v>
      </c>
      <c r="AH19" s="66" t="e">
        <f>(Q19/$Q$22)*'2&amp;3 - FTE - Cost Centre'!$O$51</f>
        <v>#DIV/0!</v>
      </c>
    </row>
    <row r="20" spans="2:34">
      <c r="B20">
        <v>16</v>
      </c>
      <c r="C20" t="s">
        <v>131</v>
      </c>
      <c r="D20" s="60"/>
      <c r="E20" s="60"/>
      <c r="F20" s="60"/>
      <c r="G20" s="60"/>
      <c r="H20" s="60"/>
      <c r="I20" s="60"/>
      <c r="J20" s="60"/>
      <c r="K20" s="60"/>
      <c r="L20" s="60"/>
      <c r="M20" s="60"/>
      <c r="N20" s="76"/>
      <c r="O20" s="76"/>
      <c r="P20" s="126"/>
      <c r="Q20" s="68">
        <f t="shared" si="1"/>
        <v>0</v>
      </c>
      <c r="R20" s="126"/>
      <c r="S20" s="76" t="e">
        <f>('2&amp;3 - FTE - Cost Centre'!$O$4)*(D20/D$22)</f>
        <v>#DIV/0!</v>
      </c>
      <c r="T20" s="76" t="e">
        <f>('2&amp;3 - FTE - Cost Centre'!$O$5)*(E20/E$22)</f>
        <v>#DIV/0!</v>
      </c>
      <c r="U20" s="76" t="e">
        <f>('2&amp;3 - FTE - Cost Centre'!$O$6)*(F20/F$22)</f>
        <v>#DIV/0!</v>
      </c>
      <c r="V20" s="76">
        <f>IFERROR(('2&amp;3 - FTE - Cost Centre'!$O$11)*(G20/G$22),0)</f>
        <v>0</v>
      </c>
      <c r="W20" s="76" t="e">
        <f>('2&amp;3 - FTE - Cost Centre'!$O$12)*(H20/H$22)</f>
        <v>#DIV/0!</v>
      </c>
      <c r="X20" s="76" t="e">
        <f>('2&amp;3 - FTE - Cost Centre'!$O$14)*(I20/I$22)</f>
        <v>#DIV/0!</v>
      </c>
      <c r="Y20" s="76" t="e">
        <f>('2&amp;3 - FTE - Cost Centre'!$O$27)*(J20/J$22)</f>
        <v>#DIV/0!</v>
      </c>
      <c r="Z20" s="76" t="e">
        <f>('2&amp;3 - FTE - Cost Centre'!$O$30)*(K20/K$22)</f>
        <v>#DIV/0!</v>
      </c>
      <c r="AA20" s="76" t="e">
        <f>('2&amp;3 - FTE - Cost Centre'!$O$37)*(L20/L$22)</f>
        <v>#DIV/0!</v>
      </c>
      <c r="AB20" s="76" t="e">
        <f>('2&amp;3 - FTE - Cost Centre'!$O$23)*(M20/M$22)</f>
        <v>#DIV/0!</v>
      </c>
      <c r="AC20" s="76"/>
      <c r="AD20" s="76"/>
      <c r="AE20" s="126"/>
      <c r="AF20" s="68" t="e">
        <f t="shared" si="2"/>
        <v>#DIV/0!</v>
      </c>
      <c r="AG20" s="126"/>
      <c r="AH20" s="68" t="e">
        <f>(Q20/$Q$22)*'2&amp;3 - FTE - Cost Centre'!$O$51</f>
        <v>#DIV/0!</v>
      </c>
    </row>
    <row r="21" spans="2:34">
      <c r="B21" s="121">
        <v>17</v>
      </c>
      <c r="C21" t="s">
        <v>228</v>
      </c>
      <c r="D21" s="60"/>
      <c r="E21" s="60"/>
      <c r="F21" s="60"/>
      <c r="G21" s="60"/>
      <c r="H21" s="60"/>
      <c r="I21" s="60"/>
      <c r="J21" s="60"/>
      <c r="K21" s="60"/>
      <c r="L21" s="60"/>
      <c r="M21" s="60"/>
      <c r="N21" s="76"/>
      <c r="O21" s="76"/>
      <c r="Q21" s="68">
        <f t="shared" si="1"/>
        <v>0</v>
      </c>
      <c r="S21" s="76"/>
      <c r="T21" s="76"/>
      <c r="U21" s="76"/>
      <c r="V21" s="60"/>
      <c r="W21" s="76"/>
      <c r="X21" s="76"/>
      <c r="Y21" s="76"/>
      <c r="Z21" s="76"/>
      <c r="AA21" s="76"/>
      <c r="AB21" s="76"/>
      <c r="AC21" s="76"/>
      <c r="AD21" s="76"/>
      <c r="AF21" s="68">
        <f t="shared" ref="AF21" si="3">SUM(S21:AD21)</f>
        <v>0</v>
      </c>
      <c r="AG21" s="126"/>
      <c r="AH21" s="68" t="e">
        <f>(Q21/$Q$22)*'2&amp;3 - FTE - Cost Centre'!$O$51</f>
        <v>#DIV/0!</v>
      </c>
    </row>
    <row r="22" spans="2:34" ht="15" thickBot="1">
      <c r="C22" s="1" t="s">
        <v>139</v>
      </c>
      <c r="D22" s="69">
        <f t="shared" ref="D22:O22" si="4">SUM(D3:D21)</f>
        <v>0</v>
      </c>
      <c r="E22" s="69">
        <f t="shared" si="4"/>
        <v>0</v>
      </c>
      <c r="F22" s="69">
        <f t="shared" si="4"/>
        <v>0</v>
      </c>
      <c r="G22" s="69">
        <f t="shared" si="4"/>
        <v>0</v>
      </c>
      <c r="H22" s="69">
        <f t="shared" si="4"/>
        <v>0</v>
      </c>
      <c r="I22" s="69">
        <f t="shared" si="4"/>
        <v>0</v>
      </c>
      <c r="J22" s="69">
        <f t="shared" si="4"/>
        <v>0</v>
      </c>
      <c r="K22" s="69">
        <f t="shared" si="4"/>
        <v>0</v>
      </c>
      <c r="L22" s="69">
        <f t="shared" si="4"/>
        <v>0</v>
      </c>
      <c r="M22" s="69">
        <f t="shared" si="4"/>
        <v>0</v>
      </c>
      <c r="N22" s="69">
        <f t="shared" si="4"/>
        <v>0</v>
      </c>
      <c r="O22" s="69">
        <f t="shared" si="4"/>
        <v>0</v>
      </c>
      <c r="Q22" s="69">
        <f>SUM(Q3:Q21)</f>
        <v>0</v>
      </c>
      <c r="S22" s="69" t="e">
        <f t="shared" ref="S22:AD22" si="5">SUM(S3:S21)</f>
        <v>#DIV/0!</v>
      </c>
      <c r="T22" s="69" t="e">
        <f t="shared" si="5"/>
        <v>#DIV/0!</v>
      </c>
      <c r="U22" s="69" t="e">
        <f t="shared" si="5"/>
        <v>#DIV/0!</v>
      </c>
      <c r="V22" s="69">
        <f t="shared" si="5"/>
        <v>0</v>
      </c>
      <c r="W22" s="69" t="e">
        <f t="shared" si="5"/>
        <v>#DIV/0!</v>
      </c>
      <c r="X22" s="69" t="e">
        <f t="shared" si="5"/>
        <v>#DIV/0!</v>
      </c>
      <c r="Y22" s="69" t="e">
        <f t="shared" si="5"/>
        <v>#DIV/0!</v>
      </c>
      <c r="Z22" s="69" t="e">
        <f t="shared" si="5"/>
        <v>#DIV/0!</v>
      </c>
      <c r="AA22" s="69" t="e">
        <f t="shared" si="5"/>
        <v>#DIV/0!</v>
      </c>
      <c r="AB22" s="69" t="e">
        <f t="shared" si="5"/>
        <v>#DIV/0!</v>
      </c>
      <c r="AC22" s="69">
        <f t="shared" si="5"/>
        <v>0</v>
      </c>
      <c r="AD22" s="69">
        <f t="shared" si="5"/>
        <v>0</v>
      </c>
      <c r="AF22" s="69" t="e">
        <f t="shared" si="2"/>
        <v>#DIV/0!</v>
      </c>
      <c r="AH22" s="69" t="e">
        <f>SUM(AH3:AH21)</f>
        <v>#DIV/0!</v>
      </c>
    </row>
    <row r="23" spans="2:34" ht="15" thickTop="1">
      <c r="C23" s="57" t="s">
        <v>140</v>
      </c>
      <c r="D23" s="63" t="str">
        <f>IF(D22='2&amp;3 - FTE - Cost Centre'!$I4,"Ok",D22-'2&amp;3 - FTE - Cost Centre'!$I4)</f>
        <v>Ok</v>
      </c>
      <c r="E23" s="63" t="str">
        <f>IF(E22='2&amp;3 - FTE - Cost Centre'!$I5,"Ok",E22-'2&amp;3 - FTE - Cost Centre'!$I5)</f>
        <v>Ok</v>
      </c>
      <c r="F23" s="63" t="str">
        <f>IF(F22='2&amp;3 - FTE - Cost Centre'!$I6,"Ok",F22-'2&amp;3 - FTE - Cost Centre'!$I6)</f>
        <v>Ok</v>
      </c>
      <c r="G23" s="63" t="str">
        <f>IF(G22='2&amp;3 - FTE - Cost Centre'!$I11,"Ok",G22-'2&amp;3 - FTE - Cost Centre'!$I11)</f>
        <v>Ok</v>
      </c>
      <c r="H23" s="63" t="str">
        <f>IF(H22='2&amp;3 - FTE - Cost Centre'!$I12,"Ok",H22-'2&amp;3 - FTE - Cost Centre'!$I12)</f>
        <v>Ok</v>
      </c>
      <c r="I23" s="63" t="str">
        <f>IF(I22='2&amp;3 - FTE - Cost Centre'!$I14,"Ok",I22-'2&amp;3 - FTE - Cost Centre'!$I14)</f>
        <v>Ok</v>
      </c>
      <c r="J23" s="63" t="str">
        <f>IF(J22='2&amp;3 - FTE - Cost Centre'!$I27,"Ok",J22-'2&amp;3 - FTE - Cost Centre'!$I27)</f>
        <v>Ok</v>
      </c>
      <c r="K23" s="63" t="str">
        <f>IF(K22='2&amp;3 - FTE - Cost Centre'!$I30,"Ok",K22-'2&amp;3 - FTE - Cost Centre'!$I30)</f>
        <v>Ok</v>
      </c>
      <c r="L23" s="63" t="str">
        <f>IF(L22='2&amp;3 - FTE - Cost Centre'!$I37,"Ok",L22-'2&amp;3 - FTE - Cost Centre'!$I37)</f>
        <v>Ok</v>
      </c>
      <c r="M23" s="63" t="str">
        <f>IF(M22='2&amp;3 - FTE - Cost Centre'!$I23,"Ok",M22-'2&amp;3 - FTE - Cost Centre'!$I23)</f>
        <v>Ok</v>
      </c>
      <c r="N23" s="63"/>
      <c r="O23" s="63"/>
      <c r="Q23" s="63" t="str">
        <f>IF(Q22='2&amp;3 - FTE - Cost Centre'!$I47,"Ok",Q22-'2&amp;3 - FTE - Cost Centre'!$I47)</f>
        <v>Ok</v>
      </c>
      <c r="S23" s="63"/>
      <c r="T23" s="63"/>
      <c r="U23" s="63"/>
      <c r="V23" s="63"/>
      <c r="W23" s="63"/>
      <c r="X23" s="63"/>
      <c r="Y23" s="63"/>
      <c r="Z23" s="63"/>
      <c r="AA23" s="63"/>
      <c r="AB23" s="63"/>
      <c r="AC23" s="63"/>
      <c r="AD23" s="63"/>
      <c r="AF23" s="63" t="e">
        <f>IF(AF22='2&amp;3 - FTE - Cost Centre'!$O47,"Ok",AF22-'2&amp;3 - FTE - Cost Centre'!$O47)</f>
        <v>#DIV/0!</v>
      </c>
      <c r="AH23" s="63" t="e">
        <f>IF(AH22='2&amp;3 - FTE - Cost Centre'!$O51,"Ok",AH22-'2&amp;3 - FTE - Cost Centre'!$O51)</f>
        <v>#DIV/0!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52AF5-D88B-48C6-A422-621A5F3C97C3}">
  <sheetPr>
    <tabColor theme="1"/>
  </sheetPr>
  <dimension ref="F14"/>
  <sheetViews>
    <sheetView workbookViewId="0">
      <selection activeCell="G15" sqref="G15"/>
    </sheetView>
  </sheetViews>
  <sheetFormatPr defaultRowHeight="14.4"/>
  <sheetData>
    <row r="14" spans="6:6" ht="25.8">
      <c r="F14" s="172" t="s">
        <v>238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602B8-BEFB-4108-90C2-53D6BD761955}">
  <sheetPr>
    <tabColor theme="3"/>
  </sheetPr>
  <dimension ref="A1:J47"/>
  <sheetViews>
    <sheetView zoomScale="90" zoomScaleNormal="90" workbookViewId="0">
      <pane xSplit="2" ySplit="3" topLeftCell="C4" activePane="bottomRight" state="frozen"/>
      <selection activeCell="I20" sqref="I20"/>
      <selection pane="topRight" activeCell="I20" sqref="I20"/>
      <selection pane="bottomLeft" activeCell="I20" sqref="I20"/>
      <selection pane="bottomRight" activeCell="B17" sqref="B17"/>
    </sheetView>
  </sheetViews>
  <sheetFormatPr defaultColWidth="8.6640625" defaultRowHeight="13.8"/>
  <cols>
    <col min="1" max="1" width="4.88671875" style="4" customWidth="1"/>
    <col min="2" max="2" width="38.5546875" style="4" bestFit="1" customWidth="1"/>
    <col min="3" max="3" width="9.109375" style="4" bestFit="1" customWidth="1"/>
    <col min="4" max="4" width="5.33203125" style="4" customWidth="1"/>
    <col min="5" max="16384" width="8.6640625" style="4"/>
  </cols>
  <sheetData>
    <row r="1" spans="1:10" ht="14.4">
      <c r="A1" s="78"/>
      <c r="B1" s="6"/>
      <c r="E1" s="6"/>
    </row>
    <row r="2" spans="1:10">
      <c r="A2" s="161" t="str">
        <f ca="1">MID(CELL("filename",A1),FIND("]",CELL("filename",A1))+1,256)</f>
        <v>5 - Other Costs</v>
      </c>
    </row>
    <row r="3" spans="1:10" s="6" customFormat="1" ht="36.6" customHeight="1">
      <c r="B3" s="3" t="s">
        <v>144</v>
      </c>
      <c r="C3" s="3" t="s">
        <v>64</v>
      </c>
      <c r="E3" s="3" t="s">
        <v>66</v>
      </c>
      <c r="F3" s="3" t="s">
        <v>67</v>
      </c>
      <c r="G3" s="3" t="s">
        <v>69</v>
      </c>
      <c r="H3" s="3" t="s">
        <v>70</v>
      </c>
      <c r="I3" s="3" t="s">
        <v>231</v>
      </c>
      <c r="J3" s="3" t="s">
        <v>68</v>
      </c>
    </row>
    <row r="4" spans="1:10">
      <c r="B4" s="35" t="s">
        <v>84</v>
      </c>
      <c r="C4" s="30"/>
      <c r="D4" s="30"/>
      <c r="E4" s="34"/>
      <c r="F4" s="34"/>
      <c r="G4" s="34"/>
      <c r="H4" s="34"/>
      <c r="I4" s="34"/>
      <c r="J4" s="34"/>
    </row>
    <row r="5" spans="1:10">
      <c r="B5" s="35" t="s">
        <v>85</v>
      </c>
      <c r="C5" s="30"/>
      <c r="D5" s="30"/>
      <c r="E5" s="34"/>
      <c r="F5" s="34"/>
      <c r="G5" s="34"/>
      <c r="H5" s="34"/>
      <c r="I5" s="34"/>
      <c r="J5" s="34"/>
    </row>
    <row r="6" spans="1:10">
      <c r="B6" s="35" t="s">
        <v>145</v>
      </c>
      <c r="C6" s="30"/>
      <c r="D6" s="30"/>
      <c r="E6" s="34"/>
      <c r="F6" s="34"/>
      <c r="G6" s="34"/>
      <c r="H6" s="34"/>
      <c r="I6" s="34"/>
      <c r="J6" s="34"/>
    </row>
    <row r="7" spans="1:10">
      <c r="B7" s="70" t="s">
        <v>166</v>
      </c>
      <c r="C7" s="71">
        <f>SUM(C4:C6)</f>
        <v>0</v>
      </c>
      <c r="D7" s="30"/>
      <c r="E7" s="34">
        <f>SUM('7 - IS to Application'!S74:AD74)</f>
        <v>0</v>
      </c>
      <c r="F7" s="34"/>
      <c r="G7" s="34">
        <f>SUM('7 - IS to Application'!S72:AD72)</f>
        <v>0</v>
      </c>
      <c r="H7" s="34">
        <f>SUM('7 - IS to Application'!S73:AD73)</f>
        <v>0</v>
      </c>
      <c r="I7" s="34"/>
      <c r="J7" s="34">
        <f>SUM('7 - IS to Application'!AE66:AF66)</f>
        <v>0</v>
      </c>
    </row>
    <row r="8" spans="1:10">
      <c r="C8" s="30"/>
      <c r="D8" s="30"/>
      <c r="E8" s="34"/>
      <c r="F8" s="34"/>
      <c r="G8" s="34"/>
      <c r="H8" s="34"/>
      <c r="I8" s="34"/>
      <c r="J8" s="34"/>
    </row>
    <row r="9" spans="1:10">
      <c r="B9" s="35" t="s">
        <v>146</v>
      </c>
      <c r="C9" s="30"/>
      <c r="D9" s="30"/>
      <c r="E9" s="109"/>
      <c r="F9" s="109"/>
      <c r="G9" s="109"/>
      <c r="H9" s="109"/>
      <c r="I9" s="109"/>
      <c r="J9" s="34"/>
    </row>
    <row r="10" spans="1:10">
      <c r="B10" s="35" t="s">
        <v>147</v>
      </c>
      <c r="C10" s="30"/>
      <c r="D10" s="30"/>
      <c r="E10" s="109"/>
      <c r="F10" s="109"/>
      <c r="G10" s="109"/>
      <c r="H10" s="109"/>
      <c r="I10" s="109"/>
      <c r="J10" s="34"/>
    </row>
    <row r="11" spans="1:10">
      <c r="B11" s="35" t="s">
        <v>148</v>
      </c>
      <c r="C11" s="30"/>
      <c r="D11" s="30"/>
      <c r="E11" s="109"/>
      <c r="F11" s="109"/>
      <c r="G11" s="109"/>
      <c r="H11" s="109"/>
      <c r="I11" s="109"/>
      <c r="J11" s="34"/>
    </row>
    <row r="12" spans="1:10">
      <c r="B12" s="35" t="s">
        <v>149</v>
      </c>
      <c r="C12" s="30"/>
      <c r="D12" s="30"/>
      <c r="E12" s="109"/>
      <c r="F12" s="109"/>
      <c r="G12" s="109"/>
      <c r="H12" s="109"/>
      <c r="I12" s="109"/>
      <c r="J12" s="34"/>
    </row>
    <row r="13" spans="1:10">
      <c r="B13" s="35" t="s">
        <v>150</v>
      </c>
      <c r="C13" s="30"/>
      <c r="D13" s="30"/>
      <c r="E13" s="109"/>
      <c r="F13" s="109"/>
      <c r="G13" s="109"/>
      <c r="H13" s="109"/>
      <c r="I13" s="109"/>
      <c r="J13" s="34"/>
    </row>
    <row r="14" spans="1:10">
      <c r="B14" s="35" t="s">
        <v>151</v>
      </c>
      <c r="C14" s="30"/>
      <c r="D14" s="30"/>
      <c r="E14" s="109"/>
      <c r="F14" s="109"/>
      <c r="G14" s="109"/>
      <c r="H14" s="109"/>
      <c r="I14" s="109"/>
      <c r="J14" s="34"/>
    </row>
    <row r="15" spans="1:10">
      <c r="B15" s="35" t="s">
        <v>152</v>
      </c>
      <c r="C15" s="30"/>
      <c r="D15" s="30"/>
      <c r="E15" s="109"/>
      <c r="F15" s="109"/>
      <c r="G15" s="109"/>
      <c r="H15" s="109"/>
      <c r="I15" s="109"/>
      <c r="J15" s="34"/>
    </row>
    <row r="16" spans="1:10">
      <c r="B16" s="35" t="s">
        <v>40</v>
      </c>
      <c r="C16" s="30"/>
      <c r="D16" s="30"/>
      <c r="E16" s="109"/>
      <c r="F16" s="109"/>
      <c r="G16" s="109"/>
      <c r="H16" s="109"/>
      <c r="I16" s="109"/>
      <c r="J16" s="34"/>
    </row>
    <row r="17" spans="2:10">
      <c r="B17" s="35" t="s">
        <v>153</v>
      </c>
      <c r="C17" s="30"/>
      <c r="D17" s="30"/>
      <c r="E17" s="109"/>
      <c r="F17" s="109"/>
      <c r="G17" s="109"/>
      <c r="H17" s="109"/>
      <c r="I17" s="109"/>
      <c r="J17" s="34"/>
    </row>
    <row r="18" spans="2:10">
      <c r="B18" s="35" t="s">
        <v>221</v>
      </c>
      <c r="C18" s="30"/>
      <c r="D18" s="30"/>
      <c r="E18" s="109"/>
      <c r="F18" s="109"/>
      <c r="G18" s="109"/>
      <c r="H18" s="109"/>
      <c r="I18" s="109"/>
      <c r="J18" s="34"/>
    </row>
    <row r="19" spans="2:10">
      <c r="B19" s="35" t="s">
        <v>154</v>
      </c>
      <c r="C19" s="30"/>
      <c r="D19" s="30"/>
      <c r="E19" s="109"/>
      <c r="F19" s="109"/>
      <c r="G19" s="109"/>
      <c r="H19" s="109"/>
      <c r="I19" s="109"/>
      <c r="J19" s="34"/>
    </row>
    <row r="20" spans="2:10">
      <c r="B20" s="35" t="s">
        <v>155</v>
      </c>
      <c r="C20" s="30"/>
      <c r="D20" s="30"/>
      <c r="E20" s="109"/>
      <c r="F20" s="109"/>
      <c r="G20" s="109"/>
      <c r="H20" s="109"/>
      <c r="I20" s="109"/>
      <c r="J20" s="34"/>
    </row>
    <row r="21" spans="2:10">
      <c r="B21" s="35" t="s">
        <v>156</v>
      </c>
      <c r="C21" s="30"/>
      <c r="D21" s="30"/>
      <c r="E21" s="109"/>
      <c r="F21" s="109"/>
      <c r="G21" s="109"/>
      <c r="H21" s="109"/>
      <c r="I21" s="109"/>
      <c r="J21" s="34"/>
    </row>
    <row r="22" spans="2:10">
      <c r="B22" s="35" t="s">
        <v>157</v>
      </c>
      <c r="C22" s="30"/>
      <c r="D22" s="30"/>
      <c r="E22" s="109"/>
      <c r="F22" s="109"/>
      <c r="G22" s="109"/>
      <c r="H22" s="109"/>
      <c r="I22" s="109"/>
      <c r="J22" s="34"/>
    </row>
    <row r="23" spans="2:10">
      <c r="B23" s="35"/>
      <c r="C23" s="30"/>
      <c r="D23" s="30"/>
      <c r="E23" s="109"/>
      <c r="F23" s="109"/>
      <c r="G23" s="109"/>
      <c r="H23" s="109"/>
      <c r="I23" s="109"/>
      <c r="J23" s="34"/>
    </row>
    <row r="24" spans="2:10">
      <c r="B24" s="80" t="s">
        <v>167</v>
      </c>
      <c r="C24" s="71">
        <f>SUM(C9:C23)</f>
        <v>0</v>
      </c>
      <c r="D24" s="30"/>
      <c r="E24" s="109"/>
      <c r="F24" s="109"/>
      <c r="G24" s="109"/>
      <c r="H24" s="109"/>
      <c r="I24" s="109"/>
      <c r="J24" s="34"/>
    </row>
    <row r="25" spans="2:10">
      <c r="C25" s="30"/>
      <c r="D25" s="30"/>
      <c r="E25" s="109"/>
      <c r="F25" s="109"/>
      <c r="G25" s="109"/>
      <c r="H25" s="109"/>
      <c r="I25" s="109"/>
      <c r="J25" s="34"/>
    </row>
    <row r="26" spans="2:10">
      <c r="B26" s="4" t="s">
        <v>158</v>
      </c>
      <c r="C26" s="30"/>
      <c r="D26" s="30"/>
      <c r="E26" s="109"/>
      <c r="F26" s="109"/>
      <c r="G26" s="109"/>
      <c r="H26" s="109"/>
      <c r="I26" s="109"/>
      <c r="J26" s="34"/>
    </row>
    <row r="27" spans="2:10">
      <c r="B27" s="4" t="s">
        <v>159</v>
      </c>
      <c r="C27" s="30"/>
      <c r="D27" s="30"/>
      <c r="E27" s="109"/>
      <c r="F27" s="109"/>
      <c r="G27" s="109"/>
      <c r="H27" s="109"/>
      <c r="I27" s="109"/>
      <c r="J27" s="34"/>
    </row>
    <row r="28" spans="2:10">
      <c r="B28" s="4" t="s">
        <v>160</v>
      </c>
      <c r="C28" s="30"/>
      <c r="D28" s="30"/>
      <c r="E28" s="109"/>
      <c r="F28" s="109"/>
      <c r="G28" s="109"/>
      <c r="H28" s="109"/>
      <c r="I28" s="109"/>
      <c r="J28" s="34"/>
    </row>
    <row r="29" spans="2:10">
      <c r="B29" s="4" t="s">
        <v>161</v>
      </c>
      <c r="C29" s="30"/>
      <c r="D29" s="30"/>
      <c r="E29" s="109"/>
      <c r="F29" s="109"/>
      <c r="G29" s="109"/>
      <c r="H29" s="109"/>
      <c r="I29" s="109"/>
      <c r="J29" s="34"/>
    </row>
    <row r="30" spans="2:10">
      <c r="B30" s="4" t="s">
        <v>162</v>
      </c>
      <c r="C30" s="30"/>
      <c r="D30" s="30"/>
      <c r="E30" s="109"/>
      <c r="F30" s="109"/>
      <c r="G30" s="109"/>
      <c r="H30" s="109"/>
      <c r="I30" s="109"/>
      <c r="J30" s="34"/>
    </row>
    <row r="31" spans="2:10">
      <c r="B31" s="4" t="s">
        <v>226</v>
      </c>
      <c r="C31" s="30"/>
      <c r="D31" s="30"/>
      <c r="E31" s="109"/>
      <c r="F31" s="109"/>
      <c r="G31" s="109"/>
      <c r="H31" s="109"/>
      <c r="I31" s="109"/>
      <c r="J31" s="34"/>
    </row>
    <row r="32" spans="2:10">
      <c r="B32" s="4" t="s">
        <v>227</v>
      </c>
      <c r="C32" s="30"/>
      <c r="D32" s="30"/>
      <c r="E32" s="109"/>
      <c r="F32" s="109"/>
      <c r="G32" s="109"/>
      <c r="H32" s="109"/>
      <c r="I32" s="109"/>
      <c r="J32" s="34"/>
    </row>
    <row r="33" spans="2:10">
      <c r="B33" s="4" t="s">
        <v>231</v>
      </c>
      <c r="C33" s="30"/>
      <c r="D33" s="30"/>
      <c r="E33" s="109"/>
      <c r="F33" s="109"/>
      <c r="G33" s="109"/>
      <c r="H33" s="109"/>
      <c r="I33" s="109"/>
      <c r="J33" s="34"/>
    </row>
    <row r="34" spans="2:10">
      <c r="B34" s="4" t="s">
        <v>163</v>
      </c>
      <c r="C34" s="30"/>
      <c r="D34" s="30"/>
      <c r="E34" s="109"/>
      <c r="F34" s="109"/>
      <c r="G34" s="109"/>
      <c r="H34" s="109"/>
      <c r="I34" s="109"/>
      <c r="J34" s="34"/>
    </row>
    <row r="35" spans="2:10">
      <c r="B35" s="4" t="s">
        <v>222</v>
      </c>
      <c r="C35" s="30"/>
      <c r="D35" s="30"/>
      <c r="E35" s="109"/>
      <c r="F35" s="109"/>
      <c r="G35" s="109"/>
      <c r="H35" s="109"/>
      <c r="I35" s="109"/>
      <c r="J35" s="34"/>
    </row>
    <row r="36" spans="2:10">
      <c r="B36" s="4" t="s">
        <v>164</v>
      </c>
      <c r="C36" s="30"/>
      <c r="D36" s="30"/>
      <c r="E36" s="109"/>
      <c r="F36" s="109"/>
      <c r="G36" s="109"/>
      <c r="H36" s="109"/>
      <c r="I36" s="109"/>
      <c r="J36" s="34"/>
    </row>
    <row r="37" spans="2:10">
      <c r="B37" s="4" t="s">
        <v>165</v>
      </c>
      <c r="C37" s="30"/>
      <c r="D37" s="30"/>
      <c r="E37" s="109"/>
      <c r="F37" s="109"/>
      <c r="G37" s="109"/>
      <c r="H37" s="109"/>
      <c r="I37" s="109"/>
      <c r="J37" s="34"/>
    </row>
    <row r="38" spans="2:10">
      <c r="B38" s="80" t="s">
        <v>168</v>
      </c>
      <c r="C38" s="71">
        <f>SUM(C26:C37)</f>
        <v>0</v>
      </c>
      <c r="D38" s="30"/>
      <c r="E38" s="34"/>
      <c r="F38" s="34"/>
      <c r="G38" s="34"/>
      <c r="H38" s="34"/>
      <c r="I38" s="34"/>
      <c r="J38" s="34"/>
    </row>
    <row r="39" spans="2:10">
      <c r="C39" s="30"/>
      <c r="D39" s="30"/>
      <c r="E39" s="34"/>
      <c r="F39" s="34"/>
      <c r="G39" s="34"/>
      <c r="H39" s="34"/>
      <c r="I39" s="34"/>
      <c r="J39" s="34"/>
    </row>
    <row r="40" spans="2:10">
      <c r="B40" s="4" t="s">
        <v>169</v>
      </c>
      <c r="C40" s="71">
        <f>C38+C24+C7</f>
        <v>0</v>
      </c>
      <c r="D40" s="30"/>
      <c r="E40" s="71">
        <f t="shared" ref="E40:J40" si="0">SUM(E4:E38)</f>
        <v>0</v>
      </c>
      <c r="F40" s="71">
        <f t="shared" si="0"/>
        <v>0</v>
      </c>
      <c r="G40" s="71">
        <f t="shared" si="0"/>
        <v>0</v>
      </c>
      <c r="H40" s="71">
        <f t="shared" si="0"/>
        <v>0</v>
      </c>
      <c r="I40" s="71">
        <f t="shared" si="0"/>
        <v>0</v>
      </c>
      <c r="J40" s="71">
        <f t="shared" si="0"/>
        <v>0</v>
      </c>
    </row>
    <row r="41" spans="2:10">
      <c r="B41" s="87" t="s">
        <v>178</v>
      </c>
      <c r="C41" s="88"/>
      <c r="D41" s="88"/>
      <c r="E41" s="89" t="e">
        <f>'2&amp;3 - FTE - Cost Centre'!N49</f>
        <v>#DIV/0!</v>
      </c>
      <c r="F41" s="89" t="e">
        <f>'2&amp;3 - FTE - Cost Centre'!O49</f>
        <v>#DIV/0!</v>
      </c>
      <c r="G41" s="89" t="e">
        <f>'2&amp;3 - FTE - Cost Centre'!P49</f>
        <v>#DIV/0!</v>
      </c>
      <c r="H41" s="79" t="e">
        <f>'2&amp;3 - FTE - Cost Centre'!Q49</f>
        <v>#DIV/0!</v>
      </c>
      <c r="I41" s="79"/>
      <c r="J41" s="34"/>
    </row>
    <row r="42" spans="2:10">
      <c r="B42" s="4" t="s">
        <v>177</v>
      </c>
      <c r="C42" s="30"/>
      <c r="D42" s="30"/>
      <c r="E42" s="32" t="e">
        <f>E41*-$J$42</f>
        <v>#DIV/0!</v>
      </c>
      <c r="F42" s="32" t="e">
        <f>F41*-$J$42</f>
        <v>#DIV/0!</v>
      </c>
      <c r="G42" s="32" t="e">
        <f>G41*-$J$42</f>
        <v>#DIV/0!</v>
      </c>
      <c r="H42" s="32" t="e">
        <f>H41*-$J$42</f>
        <v>#DIV/0!</v>
      </c>
      <c r="I42" s="32"/>
      <c r="J42" s="34">
        <f>-SUM(J7)</f>
        <v>0</v>
      </c>
    </row>
    <row r="43" spans="2:10">
      <c r="B43" s="4" t="s">
        <v>179</v>
      </c>
      <c r="C43" s="30"/>
      <c r="D43" s="30"/>
      <c r="E43" s="32" t="e">
        <f>E$41*-$J$43</f>
        <v>#DIV/0!</v>
      </c>
      <c r="F43" s="32" t="e">
        <f>F$41*-$J$43</f>
        <v>#DIV/0!</v>
      </c>
      <c r="G43" s="32" t="e">
        <f>G$41*-$J$43</f>
        <v>#DIV/0!</v>
      </c>
      <c r="H43" s="32" t="e">
        <f>H$41*-$J$43</f>
        <v>#DIV/0!</v>
      </c>
      <c r="I43" s="32"/>
      <c r="J43" s="34">
        <f>-SUM(J9:J23)</f>
        <v>0</v>
      </c>
    </row>
    <row r="44" spans="2:10">
      <c r="B44" s="4" t="s">
        <v>180</v>
      </c>
      <c r="C44" s="30"/>
      <c r="D44" s="30"/>
      <c r="E44" s="32" t="e">
        <f>E$41*-$J$44</f>
        <v>#DIV/0!</v>
      </c>
      <c r="F44" s="32" t="e">
        <f>F$41*-$J$44</f>
        <v>#DIV/0!</v>
      </c>
      <c r="G44" s="32" t="e">
        <f>G$41*-$J$44</f>
        <v>#DIV/0!</v>
      </c>
      <c r="H44" s="32" t="e">
        <f>H$41*-$J$44</f>
        <v>#DIV/0!</v>
      </c>
      <c r="I44" s="32"/>
      <c r="J44" s="34">
        <f>-SUM(J26:J37)</f>
        <v>0</v>
      </c>
    </row>
    <row r="45" spans="2:10">
      <c r="B45" s="4" t="s">
        <v>239</v>
      </c>
      <c r="C45" s="30"/>
      <c r="D45" s="30"/>
      <c r="E45" s="34"/>
      <c r="F45" s="34"/>
      <c r="G45" s="34"/>
      <c r="H45" s="34"/>
      <c r="I45" s="34"/>
      <c r="J45" s="34"/>
    </row>
    <row r="46" spans="2:10">
      <c r="C46" s="71" t="e">
        <f>SUM(E46:J46)</f>
        <v>#DIV/0!</v>
      </c>
      <c r="D46" s="30"/>
      <c r="E46" s="72" t="e">
        <f t="shared" ref="E46:J46" si="1">SUM(E40,E42:E44)</f>
        <v>#DIV/0!</v>
      </c>
      <c r="F46" s="72" t="e">
        <f t="shared" si="1"/>
        <v>#DIV/0!</v>
      </c>
      <c r="G46" s="72" t="e">
        <f t="shared" si="1"/>
        <v>#DIV/0!</v>
      </c>
      <c r="H46" s="72" t="e">
        <f t="shared" si="1"/>
        <v>#DIV/0!</v>
      </c>
      <c r="I46" s="72">
        <f t="shared" si="1"/>
        <v>0</v>
      </c>
      <c r="J46" s="72">
        <f t="shared" si="1"/>
        <v>0</v>
      </c>
    </row>
    <row r="47" spans="2:10">
      <c r="C47" s="32" t="e">
        <f>C46-C40</f>
        <v>#DIV/0!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D8B3-4DE1-4836-80FE-131ED03AC154}">
  <sheetPr>
    <tabColor theme="3"/>
  </sheetPr>
  <dimension ref="A1:S67"/>
  <sheetViews>
    <sheetView zoomScale="80" zoomScaleNormal="80" workbookViewId="0">
      <selection activeCell="B39" sqref="B39"/>
    </sheetView>
  </sheetViews>
  <sheetFormatPr defaultRowHeight="14.4"/>
  <cols>
    <col min="2" max="2" width="36.5546875" bestFit="1" customWidth="1"/>
    <col min="3" max="3" width="9.5546875" customWidth="1"/>
    <col min="4" max="4" width="10.109375" bestFit="1" customWidth="1"/>
    <col min="6" max="6" width="10.109375" bestFit="1" customWidth="1"/>
    <col min="7" max="8" width="8.6640625" customWidth="1"/>
    <col min="9" max="9" width="36.88671875" bestFit="1" customWidth="1"/>
    <col min="10" max="10" width="11.5546875" customWidth="1"/>
    <col min="11" max="11" width="3.5546875" customWidth="1"/>
    <col min="12" max="12" width="12.5546875" bestFit="1" customWidth="1"/>
    <col min="14" max="14" width="9.109375" bestFit="1" customWidth="1"/>
    <col min="15" max="15" width="10.88671875" customWidth="1"/>
  </cols>
  <sheetData>
    <row r="1" spans="1:16">
      <c r="A1" s="78" t="s">
        <v>205</v>
      </c>
      <c r="B1" s="1"/>
      <c r="D1" s="52"/>
      <c r="J1" s="52"/>
      <c r="O1" s="130"/>
    </row>
    <row r="2" spans="1:16" ht="15.6">
      <c r="A2" s="163" t="str">
        <f ca="1">MID(CELL("filename",A1),FIND("]",CELL("filename",A1))+1,256)</f>
        <v>6 - IS Input</v>
      </c>
      <c r="D2" s="153" t="s">
        <v>98</v>
      </c>
      <c r="E2" s="154" t="s">
        <v>115</v>
      </c>
      <c r="F2" s="154" t="s">
        <v>116</v>
      </c>
      <c r="I2" s="1"/>
      <c r="J2" s="1"/>
      <c r="L2" s="1"/>
      <c r="O2" s="130"/>
      <c r="P2" s="1"/>
    </row>
    <row r="3" spans="1:16">
      <c r="B3" s="35" t="s">
        <v>84</v>
      </c>
      <c r="C3" s="37"/>
      <c r="D3" s="39"/>
      <c r="E3" s="39"/>
      <c r="F3" s="39"/>
      <c r="I3" s="1"/>
      <c r="L3" s="49"/>
      <c r="M3" s="49"/>
      <c r="N3" s="49"/>
      <c r="O3" s="131"/>
    </row>
    <row r="4" spans="1:16">
      <c r="B4" s="35" t="s">
        <v>85</v>
      </c>
      <c r="C4" s="37"/>
      <c r="D4" s="39"/>
      <c r="E4" s="39"/>
      <c r="F4" s="39"/>
      <c r="I4" s="160" t="s">
        <v>235</v>
      </c>
      <c r="J4" s="39"/>
      <c r="K4" s="39"/>
      <c r="L4" s="39"/>
      <c r="M4" s="39"/>
      <c r="N4" s="39"/>
      <c r="O4" s="132"/>
    </row>
    <row r="5" spans="1:16">
      <c r="B5" s="35" t="s">
        <v>99</v>
      </c>
      <c r="C5" s="37"/>
      <c r="D5" s="39"/>
      <c r="E5" s="39"/>
      <c r="F5" s="39"/>
      <c r="I5" s="160" t="s">
        <v>235</v>
      </c>
      <c r="J5" s="39"/>
      <c r="K5" s="39"/>
      <c r="L5" s="39"/>
      <c r="M5" s="39"/>
      <c r="N5" s="39"/>
      <c r="O5" s="132"/>
    </row>
    <row r="6" spans="1:16">
      <c r="B6" s="35" t="s">
        <v>100</v>
      </c>
      <c r="C6" s="37"/>
      <c r="D6" s="40"/>
      <c r="E6" s="40"/>
      <c r="F6" s="40"/>
      <c r="I6" s="160" t="s">
        <v>235</v>
      </c>
      <c r="J6" s="39"/>
      <c r="K6" s="39"/>
      <c r="L6" s="39"/>
      <c r="M6" s="39"/>
      <c r="N6" s="39"/>
      <c r="O6" s="132"/>
    </row>
    <row r="7" spans="1:16">
      <c r="B7" s="1"/>
      <c r="C7" s="1"/>
      <c r="D7" s="47">
        <f>SUM(D3:D6)</f>
        <v>0</v>
      </c>
      <c r="E7" s="47">
        <f>SUM(E3:E6)</f>
        <v>0</v>
      </c>
      <c r="F7" s="47">
        <f>SUM(F3:F6)</f>
        <v>0</v>
      </c>
      <c r="I7" s="160" t="s">
        <v>235</v>
      </c>
      <c r="J7" s="39"/>
      <c r="K7" s="39"/>
      <c r="L7" s="39"/>
      <c r="M7" s="39"/>
      <c r="N7" s="39"/>
      <c r="O7" s="132"/>
    </row>
    <row r="8" spans="1:16">
      <c r="B8" s="50" t="s">
        <v>114</v>
      </c>
      <c r="D8" s="39"/>
      <c r="E8" s="54"/>
      <c r="F8" s="54"/>
      <c r="I8" s="160" t="s">
        <v>235</v>
      </c>
      <c r="J8" s="39"/>
      <c r="K8" s="39"/>
      <c r="L8" s="39"/>
      <c r="M8" s="39"/>
      <c r="N8" s="39"/>
      <c r="O8" s="132"/>
    </row>
    <row r="9" spans="1:16">
      <c r="D9" s="39"/>
      <c r="E9" s="42">
        <f>E7-D7</f>
        <v>0</v>
      </c>
      <c r="F9" s="42">
        <f>F7-E7</f>
        <v>0</v>
      </c>
      <c r="I9" s="160" t="s">
        <v>235</v>
      </c>
      <c r="J9" s="39"/>
      <c r="L9" s="39"/>
      <c r="M9" s="39"/>
      <c r="N9" s="39"/>
      <c r="O9" s="132"/>
    </row>
    <row r="10" spans="1:16">
      <c r="D10" s="53" t="s">
        <v>95</v>
      </c>
      <c r="E10" s="49" t="s">
        <v>96</v>
      </c>
      <c r="F10" s="49" t="s">
        <v>97</v>
      </c>
      <c r="J10" s="48"/>
      <c r="L10" s="39"/>
      <c r="M10" s="39"/>
      <c r="N10" s="47"/>
      <c r="O10" s="133"/>
    </row>
    <row r="11" spans="1:16">
      <c r="B11" s="36" t="s">
        <v>86</v>
      </c>
      <c r="C11" s="38"/>
      <c r="D11" s="39"/>
      <c r="F11" s="39">
        <f t="shared" ref="F11:F22" si="0">D11+E11</f>
        <v>0</v>
      </c>
      <c r="I11" s="43" t="s">
        <v>236</v>
      </c>
      <c r="J11" s="48"/>
      <c r="L11" s="39"/>
      <c r="M11" s="39"/>
      <c r="N11" s="47"/>
      <c r="O11" s="133"/>
    </row>
    <row r="12" spans="1:16">
      <c r="B12" s="36" t="s">
        <v>87</v>
      </c>
      <c r="C12" s="38"/>
      <c r="D12" s="39"/>
      <c r="F12" s="39">
        <f t="shared" si="0"/>
        <v>0</v>
      </c>
      <c r="I12" s="44" t="s">
        <v>236</v>
      </c>
      <c r="K12" s="39"/>
      <c r="L12" s="39"/>
      <c r="M12" s="39"/>
      <c r="N12" s="39"/>
      <c r="O12" s="132"/>
    </row>
    <row r="13" spans="1:16">
      <c r="B13" s="36" t="s">
        <v>88</v>
      </c>
      <c r="C13" s="38"/>
      <c r="D13" s="39"/>
      <c r="F13" s="39">
        <f t="shared" si="0"/>
        <v>0</v>
      </c>
      <c r="I13" s="157" t="s">
        <v>236</v>
      </c>
      <c r="J13" s="39"/>
      <c r="K13" s="39"/>
      <c r="L13" s="39"/>
      <c r="M13" s="39"/>
      <c r="N13" s="39"/>
      <c r="O13" s="132"/>
    </row>
    <row r="14" spans="1:16">
      <c r="B14" s="36" t="s">
        <v>74</v>
      </c>
      <c r="C14" s="38"/>
      <c r="D14" s="39"/>
      <c r="F14" s="39">
        <f t="shared" si="0"/>
        <v>0</v>
      </c>
      <c r="I14" s="157" t="s">
        <v>236</v>
      </c>
      <c r="J14" s="39"/>
      <c r="K14" s="39"/>
      <c r="L14" s="39"/>
      <c r="M14" s="39"/>
      <c r="N14" s="39"/>
      <c r="O14" s="132"/>
    </row>
    <row r="15" spans="1:16">
      <c r="B15" s="36" t="s">
        <v>89</v>
      </c>
      <c r="C15" s="38"/>
      <c r="D15" s="39"/>
      <c r="F15" s="39">
        <f t="shared" si="0"/>
        <v>0</v>
      </c>
      <c r="I15" s="157" t="s">
        <v>236</v>
      </c>
      <c r="J15" s="39"/>
      <c r="K15" s="39"/>
      <c r="L15" s="39"/>
      <c r="M15" s="39"/>
      <c r="N15" s="39"/>
      <c r="O15" s="132"/>
    </row>
    <row r="16" spans="1:16">
      <c r="B16" s="36" t="s">
        <v>90</v>
      </c>
      <c r="C16" s="38"/>
      <c r="D16" s="39"/>
      <c r="F16" s="39">
        <f t="shared" si="0"/>
        <v>0</v>
      </c>
      <c r="I16" s="157" t="s">
        <v>236</v>
      </c>
      <c r="J16" s="39"/>
      <c r="K16" s="39"/>
      <c r="L16" s="39"/>
      <c r="M16" s="39"/>
      <c r="N16" s="39"/>
      <c r="O16" s="132"/>
    </row>
    <row r="17" spans="2:15">
      <c r="B17" s="36" t="s">
        <v>91</v>
      </c>
      <c r="C17" s="38"/>
      <c r="D17" s="39"/>
      <c r="F17" s="39">
        <f t="shared" si="0"/>
        <v>0</v>
      </c>
      <c r="I17" s="157" t="s">
        <v>236</v>
      </c>
      <c r="J17" s="39"/>
      <c r="K17" s="39"/>
      <c r="L17" s="39"/>
      <c r="M17" s="39"/>
      <c r="N17" s="39"/>
      <c r="O17" s="132"/>
    </row>
    <row r="18" spans="2:15">
      <c r="B18" s="36" t="s">
        <v>75</v>
      </c>
      <c r="C18" s="38"/>
      <c r="D18" s="39"/>
      <c r="F18" s="39">
        <f t="shared" si="0"/>
        <v>0</v>
      </c>
      <c r="I18" s="157" t="s">
        <v>236</v>
      </c>
      <c r="J18" s="39"/>
      <c r="L18" s="39"/>
      <c r="M18" s="39"/>
      <c r="N18" s="39"/>
      <c r="O18" s="132"/>
    </row>
    <row r="19" spans="2:15">
      <c r="B19" s="36" t="s">
        <v>92</v>
      </c>
      <c r="C19" s="38"/>
      <c r="D19" s="39"/>
      <c r="F19" s="39">
        <f t="shared" si="0"/>
        <v>0</v>
      </c>
      <c r="I19" s="157" t="s">
        <v>236</v>
      </c>
      <c r="J19" s="39"/>
      <c r="L19" s="39"/>
      <c r="M19" s="39"/>
      <c r="N19" s="39"/>
      <c r="O19" s="132"/>
    </row>
    <row r="20" spans="2:15">
      <c r="B20" s="36" t="s">
        <v>93</v>
      </c>
      <c r="C20" s="38"/>
      <c r="D20" s="39"/>
      <c r="F20" s="39">
        <f t="shared" si="0"/>
        <v>0</v>
      </c>
      <c r="I20" s="157" t="s">
        <v>236</v>
      </c>
      <c r="J20" s="39"/>
      <c r="L20" s="39"/>
      <c r="M20" s="39"/>
      <c r="N20" s="39"/>
      <c r="O20" s="132"/>
    </row>
    <row r="21" spans="2:15">
      <c r="B21" s="36" t="s">
        <v>81</v>
      </c>
      <c r="C21" s="38"/>
      <c r="D21" s="39"/>
      <c r="F21" s="39">
        <f t="shared" si="0"/>
        <v>0</v>
      </c>
      <c r="I21" s="157" t="s">
        <v>236</v>
      </c>
      <c r="J21" s="39"/>
      <c r="L21" s="39"/>
      <c r="M21" s="39"/>
      <c r="N21" s="39"/>
      <c r="O21" s="132"/>
    </row>
    <row r="22" spans="2:15">
      <c r="B22" s="36" t="s">
        <v>94</v>
      </c>
      <c r="C22" s="38"/>
      <c r="D22" s="40"/>
      <c r="E22" s="46"/>
      <c r="F22" s="40">
        <f t="shared" si="0"/>
        <v>0</v>
      </c>
      <c r="I22" s="157" t="s">
        <v>236</v>
      </c>
      <c r="J22" s="48"/>
      <c r="K22" s="48"/>
      <c r="L22" s="48"/>
      <c r="M22" s="48"/>
      <c r="N22" s="48"/>
      <c r="O22" s="134"/>
    </row>
    <row r="23" spans="2:15">
      <c r="D23" s="47">
        <f>SUM(D11:D22)</f>
        <v>0</v>
      </c>
      <c r="E23" s="47">
        <f>SUM(E11:E22)</f>
        <v>0</v>
      </c>
      <c r="F23" s="47">
        <f>SUM(F11:F22)</f>
        <v>0</v>
      </c>
      <c r="I23" s="157" t="s">
        <v>236</v>
      </c>
      <c r="J23" s="48"/>
      <c r="K23" s="48"/>
      <c r="L23" s="48"/>
      <c r="M23" s="48"/>
      <c r="N23" s="48"/>
      <c r="O23" s="134"/>
    </row>
    <row r="24" spans="2:15">
      <c r="I24" s="157" t="s">
        <v>236</v>
      </c>
      <c r="J24" s="39"/>
      <c r="L24" s="39"/>
      <c r="M24" s="39"/>
      <c r="N24" s="39"/>
      <c r="O24" s="132"/>
    </row>
    <row r="25" spans="2:15">
      <c r="D25" s="45"/>
      <c r="E25" s="45"/>
      <c r="F25" s="45"/>
      <c r="I25" s="157" t="s">
        <v>236</v>
      </c>
      <c r="J25" s="39"/>
      <c r="K25" s="39"/>
      <c r="L25" s="39"/>
      <c r="M25" s="39"/>
      <c r="N25" s="39"/>
      <c r="O25" s="132"/>
    </row>
    <row r="26" spans="2:15">
      <c r="B26" t="s">
        <v>235</v>
      </c>
      <c r="I26" s="157" t="s">
        <v>236</v>
      </c>
      <c r="J26" s="39"/>
      <c r="K26" s="39"/>
      <c r="L26" s="39"/>
      <c r="M26" s="39"/>
      <c r="N26" s="39"/>
      <c r="O26" s="132"/>
    </row>
    <row r="27" spans="2:15">
      <c r="B27" t="s">
        <v>235</v>
      </c>
      <c r="D27" s="39"/>
      <c r="E27" s="39"/>
      <c r="F27" s="39"/>
      <c r="I27" s="157" t="s">
        <v>236</v>
      </c>
      <c r="J27" s="39"/>
      <c r="K27" s="39"/>
      <c r="L27" s="39"/>
      <c r="M27" s="39"/>
      <c r="N27" s="39"/>
      <c r="O27" s="132"/>
    </row>
    <row r="28" spans="2:15">
      <c r="B28" t="s">
        <v>235</v>
      </c>
      <c r="D28" s="39"/>
      <c r="E28" s="39"/>
      <c r="F28" s="39"/>
      <c r="I28" s="157" t="s">
        <v>236</v>
      </c>
      <c r="J28" s="39"/>
      <c r="K28" s="39"/>
      <c r="L28" s="39"/>
      <c r="M28" s="39"/>
      <c r="N28" s="39"/>
      <c r="O28" s="132"/>
    </row>
    <row r="29" spans="2:15">
      <c r="B29" t="s">
        <v>235</v>
      </c>
      <c r="D29" s="39"/>
      <c r="E29" s="39"/>
      <c r="F29" s="39"/>
      <c r="I29" s="157" t="s">
        <v>236</v>
      </c>
      <c r="J29" s="39"/>
      <c r="K29" s="39"/>
      <c r="L29" s="39"/>
      <c r="M29" s="39"/>
      <c r="N29" s="39"/>
      <c r="O29" s="132"/>
    </row>
    <row r="30" spans="2:15">
      <c r="B30" t="s">
        <v>235</v>
      </c>
      <c r="D30" s="39"/>
      <c r="E30" s="39"/>
      <c r="F30" s="39"/>
      <c r="I30" s="157" t="s">
        <v>236</v>
      </c>
      <c r="J30" s="39"/>
      <c r="K30" s="39"/>
      <c r="L30" s="39"/>
      <c r="M30" s="39"/>
      <c r="N30" s="39"/>
      <c r="O30" s="132"/>
    </row>
    <row r="31" spans="2:15">
      <c r="B31" t="s">
        <v>235</v>
      </c>
      <c r="D31" s="39"/>
      <c r="E31" s="39"/>
      <c r="F31" s="39"/>
      <c r="I31" s="157" t="s">
        <v>236</v>
      </c>
      <c r="J31" s="39"/>
      <c r="K31" s="39"/>
      <c r="L31" s="39"/>
      <c r="M31" s="39"/>
      <c r="N31" s="39"/>
      <c r="O31" s="132"/>
    </row>
    <row r="32" spans="2:15">
      <c r="B32" t="s">
        <v>235</v>
      </c>
      <c r="D32" s="39"/>
      <c r="E32" s="39"/>
      <c r="F32" s="39"/>
      <c r="I32" s="157" t="s">
        <v>236</v>
      </c>
      <c r="J32" s="39"/>
      <c r="K32" s="39"/>
      <c r="L32" s="39"/>
      <c r="M32" s="39"/>
      <c r="N32" s="39"/>
      <c r="O32" s="132"/>
    </row>
    <row r="33" spans="2:19">
      <c r="B33" t="s">
        <v>235</v>
      </c>
      <c r="D33" s="39"/>
      <c r="E33" s="39"/>
      <c r="F33" s="39"/>
      <c r="I33" s="157" t="s">
        <v>236</v>
      </c>
      <c r="J33" s="39"/>
      <c r="K33" s="39"/>
      <c r="L33" s="39"/>
      <c r="M33" s="39"/>
      <c r="N33" s="39"/>
      <c r="O33" s="132"/>
    </row>
    <row r="34" spans="2:19">
      <c r="B34" t="s">
        <v>235</v>
      </c>
      <c r="D34" s="39"/>
      <c r="E34" s="39"/>
      <c r="F34" s="39"/>
      <c r="I34" s="157" t="s">
        <v>236</v>
      </c>
      <c r="J34" s="39"/>
      <c r="K34" s="39"/>
      <c r="L34" s="39"/>
      <c r="M34" s="39"/>
      <c r="N34" s="39"/>
      <c r="O34" s="132"/>
    </row>
    <row r="35" spans="2:19">
      <c r="B35" t="s">
        <v>235</v>
      </c>
      <c r="D35" s="40"/>
      <c r="E35" s="40"/>
      <c r="F35" s="40"/>
      <c r="I35" s="157" t="s">
        <v>236</v>
      </c>
      <c r="J35" s="39"/>
      <c r="K35" s="39"/>
      <c r="L35" s="39"/>
      <c r="M35" s="39"/>
      <c r="N35" s="39"/>
      <c r="O35" s="132"/>
    </row>
    <row r="36" spans="2:19">
      <c r="D36" s="39">
        <f>SUM(D27:D35)</f>
        <v>0</v>
      </c>
      <c r="E36" s="39"/>
      <c r="F36" s="39">
        <f>SUM(F27:F35)</f>
        <v>0</v>
      </c>
      <c r="I36" s="157" t="s">
        <v>236</v>
      </c>
      <c r="J36" s="39"/>
      <c r="L36" s="39"/>
      <c r="M36" s="39"/>
      <c r="N36" s="39"/>
      <c r="O36" s="132"/>
    </row>
    <row r="37" spans="2:19">
      <c r="D37" s="45"/>
      <c r="E37" s="45"/>
      <c r="F37" s="45"/>
      <c r="I37" s="157" t="s">
        <v>236</v>
      </c>
      <c r="J37" s="39"/>
      <c r="K37" s="39"/>
      <c r="L37" s="39"/>
      <c r="M37" s="39"/>
      <c r="N37" s="39"/>
      <c r="O37" s="132"/>
    </row>
    <row r="38" spans="2:19">
      <c r="I38" s="157" t="s">
        <v>236</v>
      </c>
      <c r="J38" s="39"/>
      <c r="K38" s="39"/>
      <c r="L38" s="39"/>
      <c r="M38" s="39"/>
      <c r="N38" s="39"/>
      <c r="O38" s="132"/>
    </row>
    <row r="39" spans="2:19">
      <c r="D39" s="39"/>
      <c r="E39" s="39"/>
      <c r="F39" s="39"/>
      <c r="I39" s="157" t="s">
        <v>236</v>
      </c>
      <c r="J39" s="39"/>
      <c r="K39" s="39"/>
      <c r="L39" s="39"/>
      <c r="M39" s="39"/>
      <c r="N39" s="39"/>
      <c r="O39" s="132"/>
    </row>
    <row r="40" spans="2:19">
      <c r="I40" s="157" t="s">
        <v>236</v>
      </c>
      <c r="J40" s="39"/>
      <c r="K40" s="39"/>
      <c r="L40" s="39"/>
      <c r="M40" s="39"/>
      <c r="N40" s="39"/>
      <c r="O40" s="132"/>
    </row>
    <row r="41" spans="2:19">
      <c r="I41" s="157" t="s">
        <v>236</v>
      </c>
      <c r="J41" s="39"/>
      <c r="K41" s="39"/>
      <c r="L41" s="39"/>
      <c r="M41" s="39"/>
      <c r="N41" s="39"/>
      <c r="O41" s="132"/>
    </row>
    <row r="42" spans="2:19">
      <c r="I42" s="157" t="s">
        <v>236</v>
      </c>
      <c r="J42" s="39"/>
      <c r="K42" s="39"/>
      <c r="L42" s="39"/>
      <c r="M42" s="39"/>
      <c r="N42" s="39"/>
      <c r="O42" s="132"/>
    </row>
    <row r="43" spans="2:19">
      <c r="I43" s="157" t="s">
        <v>236</v>
      </c>
      <c r="J43" s="39"/>
      <c r="K43" s="39"/>
      <c r="L43" s="39"/>
      <c r="M43" s="39"/>
      <c r="N43" s="39"/>
      <c r="O43" s="132"/>
    </row>
    <row r="44" spans="2:19">
      <c r="I44" s="157" t="s">
        <v>236</v>
      </c>
      <c r="J44" s="39"/>
      <c r="K44" s="39"/>
      <c r="L44" s="39"/>
      <c r="M44" s="39"/>
      <c r="N44" s="39"/>
      <c r="O44" s="132"/>
    </row>
    <row r="45" spans="2:19">
      <c r="I45" s="157" t="s">
        <v>236</v>
      </c>
      <c r="J45" s="39"/>
      <c r="K45" s="39"/>
      <c r="L45" s="39"/>
      <c r="M45" s="39"/>
      <c r="N45" s="39"/>
      <c r="O45" s="132"/>
    </row>
    <row r="46" spans="2:19">
      <c r="I46" s="157" t="s">
        <v>236</v>
      </c>
      <c r="J46" s="39"/>
      <c r="K46" s="39"/>
      <c r="L46" s="39"/>
      <c r="M46" s="39"/>
      <c r="N46" s="39"/>
      <c r="O46" s="132"/>
      <c r="Q46" s="1"/>
    </row>
    <row r="47" spans="2:19">
      <c r="I47" s="157" t="s">
        <v>236</v>
      </c>
      <c r="J47" s="39"/>
      <c r="K47" s="39"/>
      <c r="L47" s="39"/>
      <c r="M47" s="39"/>
      <c r="N47" s="39"/>
      <c r="O47" s="132"/>
      <c r="Q47" s="1"/>
    </row>
    <row r="48" spans="2:19">
      <c r="I48" s="157" t="s">
        <v>236</v>
      </c>
      <c r="J48" s="39"/>
      <c r="K48" s="39"/>
      <c r="L48" s="39"/>
      <c r="M48" s="39"/>
      <c r="N48" s="39"/>
      <c r="O48" s="132"/>
      <c r="S48" s="41"/>
    </row>
    <row r="49" spans="9:19">
      <c r="I49" s="157" t="s">
        <v>236</v>
      </c>
      <c r="J49" s="39"/>
      <c r="K49" s="39"/>
      <c r="L49" s="39"/>
      <c r="M49" s="39"/>
      <c r="N49" s="39"/>
      <c r="O49" s="132"/>
      <c r="S49" s="1"/>
    </row>
    <row r="50" spans="9:19">
      <c r="I50" s="157" t="s">
        <v>236</v>
      </c>
      <c r="J50" s="39"/>
      <c r="K50" s="39"/>
      <c r="L50" s="39"/>
      <c r="M50" s="39"/>
      <c r="N50" s="39"/>
      <c r="O50" s="132"/>
    </row>
    <row r="51" spans="9:19">
      <c r="I51" s="157" t="s">
        <v>236</v>
      </c>
      <c r="J51" s="39"/>
      <c r="K51" s="39"/>
      <c r="L51" s="39"/>
      <c r="M51" s="39"/>
      <c r="N51" s="39"/>
      <c r="O51" s="132"/>
    </row>
    <row r="52" spans="9:19">
      <c r="I52" s="157" t="s">
        <v>236</v>
      </c>
      <c r="J52" s="39"/>
      <c r="K52" s="39"/>
      <c r="L52" s="39"/>
      <c r="M52" s="39"/>
      <c r="N52" s="39"/>
      <c r="O52" s="132"/>
    </row>
    <row r="53" spans="9:19">
      <c r="I53" s="157" t="s">
        <v>236</v>
      </c>
      <c r="J53" s="39"/>
      <c r="K53" s="39"/>
      <c r="N53" s="39"/>
      <c r="O53" s="132"/>
    </row>
    <row r="54" spans="9:19">
      <c r="I54" s="157" t="s">
        <v>236</v>
      </c>
      <c r="J54" s="39"/>
      <c r="K54" s="39"/>
      <c r="N54" s="39"/>
      <c r="O54" s="132"/>
    </row>
    <row r="55" spans="9:19">
      <c r="I55" s="157" t="s">
        <v>236</v>
      </c>
      <c r="J55" s="39"/>
      <c r="K55" s="42"/>
      <c r="N55" s="39"/>
      <c r="O55" s="132"/>
    </row>
    <row r="56" spans="9:19">
      <c r="I56" s="157" t="s">
        <v>236</v>
      </c>
      <c r="J56" s="40"/>
      <c r="K56" s="42"/>
      <c r="N56" s="40"/>
      <c r="O56" s="135"/>
    </row>
    <row r="57" spans="9:19">
      <c r="I57" s="1" t="s">
        <v>101</v>
      </c>
      <c r="J57" s="48">
        <f>SUM(J10,J22,J29:J56)</f>
        <v>0</v>
      </c>
      <c r="K57" s="42"/>
      <c r="N57" s="42"/>
      <c r="O57" s="136">
        <f>SUM(O4:O56)</f>
        <v>0</v>
      </c>
    </row>
    <row r="58" spans="9:19">
      <c r="I58" s="158" t="s">
        <v>236</v>
      </c>
      <c r="J58" s="42"/>
      <c r="K58" s="42"/>
      <c r="O58" s="137"/>
    </row>
    <row r="59" spans="9:19">
      <c r="I59" s="158" t="s">
        <v>236</v>
      </c>
      <c r="J59" s="42"/>
      <c r="K59" s="42"/>
      <c r="O59" s="137"/>
    </row>
    <row r="60" spans="9:19">
      <c r="I60" s="158" t="s">
        <v>236</v>
      </c>
      <c r="J60" s="42"/>
      <c r="K60" s="42"/>
      <c r="O60" s="137"/>
    </row>
    <row r="61" spans="9:19">
      <c r="I61" s="158" t="s">
        <v>236</v>
      </c>
      <c r="J61" s="51"/>
      <c r="O61" s="137"/>
    </row>
    <row r="62" spans="9:19">
      <c r="I62" s="159" t="s">
        <v>102</v>
      </c>
      <c r="J62" s="48">
        <f>SUM(J57:J61)</f>
        <v>0</v>
      </c>
      <c r="O62" s="137"/>
      <c r="P62" s="42"/>
    </row>
    <row r="63" spans="9:19">
      <c r="I63" s="158" t="s">
        <v>236</v>
      </c>
      <c r="J63" s="42"/>
      <c r="N63" s="42"/>
      <c r="O63" s="136"/>
    </row>
    <row r="64" spans="9:19">
      <c r="I64" s="158" t="s">
        <v>236</v>
      </c>
      <c r="J64" s="51"/>
      <c r="O64" s="138"/>
    </row>
    <row r="65" spans="9:15">
      <c r="I65" s="156" t="s">
        <v>103</v>
      </c>
      <c r="J65" s="155">
        <f>SUM(J62:J64)</f>
        <v>0</v>
      </c>
      <c r="L65" s="139"/>
      <c r="N65" s="42"/>
      <c r="O65" s="134">
        <f>SUM(O57:O64)</f>
        <v>0</v>
      </c>
    </row>
    <row r="66" spans="9:15">
      <c r="I66" t="s">
        <v>236</v>
      </c>
      <c r="J66" s="51"/>
      <c r="O66" s="42">
        <f>O65-F7</f>
        <v>0</v>
      </c>
    </row>
    <row r="67" spans="9:15">
      <c r="J67" s="42">
        <f>SUM(J65:J66)</f>
        <v>0</v>
      </c>
    </row>
  </sheetData>
  <sortState xmlns:xlrd2="http://schemas.microsoft.com/office/spreadsheetml/2017/richdata2" ref="I33:J58">
    <sortCondition descending="1" ref="J33:J58"/>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a249c35-2c41-4717-8384-495d9b737f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4021FE4EE17B41A5E67D1EB75DD99E" ma:contentTypeVersion="12" ma:contentTypeDescription="Create a new document." ma:contentTypeScope="" ma:versionID="b000c2fcafc5bbf3c949d1948fb1d4f2">
  <xsd:schema xmlns:xsd="http://www.w3.org/2001/XMLSchema" xmlns:xs="http://www.w3.org/2001/XMLSchema" xmlns:p="http://schemas.microsoft.com/office/2006/metadata/properties" xmlns:ns2="ca249c35-2c41-4717-8384-495d9b737fa7" xmlns:ns3="3ee84ff3-1fa2-4b0e-bbc1-9d3729ac2ba9" targetNamespace="http://schemas.microsoft.com/office/2006/metadata/properties" ma:root="true" ma:fieldsID="4ae753b67a08d4a3f901ce7fe17d642d" ns2:_="" ns3:_="">
    <xsd:import namespace="ca249c35-2c41-4717-8384-495d9b737fa7"/>
    <xsd:import namespace="3ee84ff3-1fa2-4b0e-bbc1-9d3729ac2b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249c35-2c41-4717-8384-495d9b737f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_Flow_SignoffStatus" ma:index="17"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F72EF0-770B-4A72-84F7-F9249748B07C}">
  <ds:schemaRefs>
    <ds:schemaRef ds:uri="http://purl.org/dc/terms/"/>
    <ds:schemaRef ds:uri="http://purl.org/dc/elements/1.1/"/>
    <ds:schemaRef ds:uri="http://www.w3.org/XML/1998/namespace"/>
    <ds:schemaRef ds:uri="4c92ee15-fc4f-4eb3-9ee5-2434e32d9c4a"/>
    <ds:schemaRef ds:uri="http://purl.org/dc/dcmityp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b4396c8f-b778-4b16-adc3-18848330c209"/>
  </ds:schemaRefs>
</ds:datastoreItem>
</file>

<file path=customXml/itemProps2.xml><?xml version="1.0" encoding="utf-8"?>
<ds:datastoreItem xmlns:ds="http://schemas.openxmlformats.org/officeDocument/2006/customXml" ds:itemID="{A6700193-244E-4A39-891A-4210DC9B98AE}"/>
</file>

<file path=customXml/itemProps3.xml><?xml version="1.0" encoding="utf-8"?>
<ds:datastoreItem xmlns:ds="http://schemas.openxmlformats.org/officeDocument/2006/customXml" ds:itemID="{2F63AF77-DEDF-4C40-A443-B1A594DF24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Start</vt:lpstr>
      <vt:lpstr>1 - Cost Centres</vt:lpstr>
      <vt:lpstr>People</vt:lpstr>
      <vt:lpstr>2&amp;3 - FTE - Cost Centre</vt:lpstr>
      <vt:lpstr>4 - P Costs - Service Area</vt:lpstr>
      <vt:lpstr>4 Inv P Costs - Service Area</vt:lpstr>
      <vt:lpstr>Other Costs</vt:lpstr>
      <vt:lpstr>5 - Other Costs</vt:lpstr>
      <vt:lpstr>6 - IS Input</vt:lpstr>
      <vt:lpstr>7 - IS to Application</vt:lpstr>
      <vt:lpstr>8 - Assign O Costs to S Areas</vt:lpstr>
      <vt:lpstr>8 - Assign I Cost to S Areas</vt:lpstr>
      <vt:lpstr>Results</vt:lpstr>
      <vt:lpstr>9 - Service Area - Customer</vt:lpstr>
      <vt:lpstr>Level One</vt:lpstr>
      <vt:lpstr>Level Two</vt:lpstr>
    </vt:vector>
  </TitlesOfParts>
  <Company>Xoserve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 Nick</dc:creator>
  <cp:lastModifiedBy>James Rigby</cp:lastModifiedBy>
  <cp:lastPrinted>2023-01-24T13:37:56Z</cp:lastPrinted>
  <dcterms:created xsi:type="dcterms:W3CDTF">2020-05-04T09:28:16Z</dcterms:created>
  <dcterms:modified xsi:type="dcterms:W3CDTF">2023-05-16T16:55:13Z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0x0101008A4021FE4EE17B41A5E67D1EB75DD99E</vt:lpwstr>
  </property>
  <property fmtid="{D5CDD505-2E9C-101B-9397-08002B2CF9AE}" pid="3" name="MediaServiceImageTags">
    <vt:lpwstr/>
  </property>
</Properties>
</file>