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S:\Finance Private\Transportation Income\Mod186\Mod 186 Reports\2023-24\September 2023\"/>
    </mc:Choice>
  </mc:AlternateContent>
  <xr:revisionPtr revIDLastSave="0" documentId="13_ncr:1_{621477F9-43BA-41FC-97D9-71E3B432A401}" xr6:coauthVersionLast="47" xr6:coauthVersionMax="47" xr10:uidLastSave="{00000000-0000-0000-0000-000000000000}"/>
  <bookViews>
    <workbookView xWindow="-38520" yWindow="-10110" windowWidth="38640" windowHeight="21240" tabRatio="749" firstSheet="2" activeTab="2" xr2:uid="{DAD13B78-0066-482F-A019-2E579849FF6F}"/>
  </bookViews>
  <sheets>
    <sheet name="Movement in AR" sheetId="8" state="hidden" r:id="rId1"/>
    <sheet name="ADJ term" sheetId="13" state="hidden" r:id="rId2"/>
    <sheet name="MOD 186" sheetId="2" r:id="rId3"/>
    <sheet name="MOD186 (excl SoLR)" sheetId="15" r:id="rId4"/>
    <sheet name="NTS split out" sheetId="3" r:id="rId5"/>
    <sheet name="INPUTS" sheetId="9" r:id="rId6"/>
    <sheet name="Inputs PCFM" sheetId="7" r:id="rId7"/>
    <sheet name="R PCFM" sheetId="6" r:id="rId8"/>
    <sheet name="AR PCFM" sheetId="5" r:id="rId9"/>
    <sheet name="Customer Bills" sheetId="10" r:id="rId10"/>
    <sheet name="Recovered (Collected) Revenue" sheetId="11" r:id="rId11"/>
    <sheet name="Sheet1" sheetId="14" r:id="rId12"/>
    <sheet name="Instructions" sheetId="1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_xlnm.Print_Area" localSheetId="0">'Movement in AR'!$A$1:$O$53</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9" l="1"/>
  <c r="E4" i="11" l="1"/>
  <c r="E3" i="11" l="1"/>
  <c r="D22" i="10" l="1"/>
  <c r="E22" i="10"/>
  <c r="F22" i="10"/>
  <c r="G22" i="10"/>
  <c r="D23" i="10"/>
  <c r="E23" i="10"/>
  <c r="F23" i="10"/>
  <c r="G23" i="10"/>
  <c r="C23" i="10"/>
  <c r="C22" i="10"/>
  <c r="C4" i="10"/>
  <c r="D4" i="10"/>
  <c r="E4" i="10"/>
  <c r="F4" i="10"/>
  <c r="G4" i="10"/>
  <c r="D3" i="10"/>
  <c r="E3" i="10"/>
  <c r="F3" i="10"/>
  <c r="G3" i="10"/>
  <c r="C3" i="10"/>
  <c r="C9" i="10"/>
  <c r="D9" i="10"/>
  <c r="E9" i="10"/>
  <c r="F9" i="10"/>
  <c r="C10" i="10"/>
  <c r="D10" i="10"/>
  <c r="E10" i="10"/>
  <c r="F10" i="10"/>
  <c r="C11" i="10"/>
  <c r="D11" i="10"/>
  <c r="E11" i="10"/>
  <c r="F11" i="10"/>
  <c r="C12" i="10"/>
  <c r="D12" i="10"/>
  <c r="E12" i="10"/>
  <c r="F12" i="10"/>
  <c r="C13" i="10"/>
  <c r="D13" i="10"/>
  <c r="E13" i="10"/>
  <c r="F13" i="10"/>
  <c r="B10" i="10"/>
  <c r="B11" i="10"/>
  <c r="B12" i="10"/>
  <c r="B13" i="10"/>
  <c r="B9" i="10"/>
  <c r="D4" i="11" l="1"/>
  <c r="G27" i="3" s="1"/>
  <c r="D3" i="11"/>
  <c r="F12" i="3" l="1"/>
  <c r="J27" i="3"/>
  <c r="I27" i="3"/>
  <c r="I23" i="10" l="1"/>
  <c r="J29" i="3" l="1"/>
  <c r="F8" i="3" l="1"/>
  <c r="F5" i="3"/>
  <c r="F4" i="3"/>
  <c r="F10" i="3" l="1"/>
  <c r="F11" i="3"/>
  <c r="G8" i="3"/>
  <c r="H8" i="3"/>
  <c r="I8" i="3"/>
  <c r="J8" i="3"/>
  <c r="G4" i="3"/>
  <c r="G10" i="3" s="1"/>
  <c r="G14" i="3" l="1"/>
  <c r="G15" i="3" s="1"/>
  <c r="H17" i="3"/>
  <c r="H18" i="3" s="1"/>
  <c r="F27" i="3" l="1"/>
  <c r="G26" i="3" l="1"/>
  <c r="I15" i="15" l="1"/>
  <c r="J18" i="15" l="1"/>
  <c r="K18" i="15"/>
  <c r="L18" i="15"/>
  <c r="K19" i="15"/>
  <c r="L19" i="15"/>
  <c r="I16" i="15"/>
  <c r="J19" i="15" s="1"/>
  <c r="I14" i="15"/>
  <c r="E48" i="9"/>
  <c r="F48" i="9"/>
  <c r="G48" i="9"/>
  <c r="H48" i="9"/>
  <c r="I48" i="9"/>
  <c r="G47" i="9"/>
  <c r="H47" i="9"/>
  <c r="I47" i="9"/>
  <c r="E47" i="9"/>
  <c r="F47" i="9" l="1"/>
  <c r="I22" i="10"/>
  <c r="K7" i="15"/>
  <c r="J7" i="15"/>
  <c r="K6" i="15"/>
  <c r="H6" i="15"/>
  <c r="I6" i="15"/>
  <c r="I7" i="15"/>
  <c r="J6" i="15"/>
  <c r="L6" i="15"/>
  <c r="L7" i="15"/>
  <c r="H7" i="15"/>
  <c r="K22" i="15"/>
  <c r="K20" i="15" s="1"/>
  <c r="L22" i="15"/>
  <c r="L20" i="15" s="1"/>
  <c r="J22" i="15"/>
  <c r="J20" i="15" s="1"/>
  <c r="H22" i="15"/>
  <c r="L16" i="15"/>
  <c r="K16" i="15"/>
  <c r="J16" i="15"/>
  <c r="H16" i="15"/>
  <c r="I8" i="15" l="1"/>
  <c r="J8" i="15"/>
  <c r="K8" i="15"/>
  <c r="L8" i="15"/>
  <c r="E27" i="9" l="1"/>
  <c r="E12" i="9"/>
  <c r="E53" i="8" l="1"/>
  <c r="F53" i="8"/>
  <c r="G53" i="8"/>
  <c r="H53" i="8"/>
  <c r="I53" i="8"/>
  <c r="H51" i="9" l="1"/>
  <c r="I51" i="9"/>
  <c r="F52" i="9"/>
  <c r="G52" i="9"/>
  <c r="H52" i="9"/>
  <c r="I52" i="9"/>
  <c r="E52" i="9"/>
  <c r="E51" i="9"/>
  <c r="F42" i="9"/>
  <c r="G42" i="9"/>
  <c r="H42" i="9"/>
  <c r="I42" i="9"/>
  <c r="F43" i="9"/>
  <c r="G43" i="9"/>
  <c r="H43" i="9"/>
  <c r="I43" i="9"/>
  <c r="E43" i="9"/>
  <c r="E42" i="9"/>
  <c r="F40" i="9"/>
  <c r="G44" i="3" s="1"/>
  <c r="G40" i="9"/>
  <c r="H40" i="9"/>
  <c r="I40" i="9"/>
  <c r="E40" i="9"/>
  <c r="F44" i="3" s="1"/>
  <c r="E28" i="9"/>
  <c r="F28" i="9"/>
  <c r="G28" i="9"/>
  <c r="H28" i="9"/>
  <c r="I28" i="9"/>
  <c r="E29" i="9"/>
  <c r="F29" i="9"/>
  <c r="G29" i="9"/>
  <c r="H29" i="9"/>
  <c r="I29" i="9"/>
  <c r="E30" i="9"/>
  <c r="F30" i="9"/>
  <c r="G30" i="9"/>
  <c r="H30" i="9"/>
  <c r="I30" i="9"/>
  <c r="E31" i="9"/>
  <c r="F31" i="9"/>
  <c r="G31" i="9"/>
  <c r="H31" i="9"/>
  <c r="I31" i="9"/>
  <c r="E32" i="9"/>
  <c r="F32" i="9"/>
  <c r="G32" i="9"/>
  <c r="H32" i="9"/>
  <c r="I32" i="9"/>
  <c r="E33" i="9"/>
  <c r="F33" i="9"/>
  <c r="G33" i="9"/>
  <c r="H33" i="9"/>
  <c r="I33" i="9"/>
  <c r="E35" i="9"/>
  <c r="F6" i="3" s="1"/>
  <c r="F35" i="9"/>
  <c r="G5" i="3" s="1"/>
  <c r="G11" i="3" s="1"/>
  <c r="H14" i="3" s="1"/>
  <c r="G35" i="9"/>
  <c r="H41" i="3" s="1"/>
  <c r="H35" i="9"/>
  <c r="I35" i="9"/>
  <c r="E36" i="9"/>
  <c r="F36" i="9"/>
  <c r="G36" i="9"/>
  <c r="H36" i="9"/>
  <c r="I36" i="9"/>
  <c r="E37" i="9"/>
  <c r="F37" i="9"/>
  <c r="G37" i="9"/>
  <c r="G44" i="9" s="1"/>
  <c r="H37" i="9"/>
  <c r="I37" i="9"/>
  <c r="E38" i="9"/>
  <c r="F38" i="9"/>
  <c r="G38" i="9"/>
  <c r="H38" i="9"/>
  <c r="I38" i="9"/>
  <c r="F27" i="9"/>
  <c r="G27" i="9"/>
  <c r="H27" i="9"/>
  <c r="I27" i="9"/>
  <c r="F18" i="9"/>
  <c r="H18" i="9"/>
  <c r="I18" i="9"/>
  <c r="F19" i="9"/>
  <c r="G19" i="9"/>
  <c r="H19" i="9"/>
  <c r="I19" i="9"/>
  <c r="F20" i="9"/>
  <c r="G20" i="9"/>
  <c r="H20" i="9"/>
  <c r="I20" i="9"/>
  <c r="F21" i="9"/>
  <c r="G21" i="9"/>
  <c r="H21" i="9"/>
  <c r="I21" i="9"/>
  <c r="F22" i="9"/>
  <c r="G22" i="9"/>
  <c r="H22" i="9"/>
  <c r="I22" i="9"/>
  <c r="F23" i="9"/>
  <c r="G23" i="9"/>
  <c r="H23" i="9"/>
  <c r="I23" i="9"/>
  <c r="F24" i="9"/>
  <c r="F29" i="3" s="1"/>
  <c r="G24" i="9"/>
  <c r="G29" i="3" s="1"/>
  <c r="H24" i="9"/>
  <c r="H29" i="3" s="1"/>
  <c r="I24" i="9"/>
  <c r="I29" i="3" s="1"/>
  <c r="E24" i="9"/>
  <c r="E23" i="9"/>
  <c r="E22" i="9"/>
  <c r="E21" i="9"/>
  <c r="E20" i="9"/>
  <c r="E19" i="9"/>
  <c r="E18" i="9"/>
  <c r="F12" i="9"/>
  <c r="G12" i="9"/>
  <c r="H12" i="9"/>
  <c r="I12" i="9"/>
  <c r="F13" i="9"/>
  <c r="G13" i="9"/>
  <c r="H13" i="9"/>
  <c r="I13" i="9"/>
  <c r="F14" i="9"/>
  <c r="G14" i="9"/>
  <c r="H14" i="9"/>
  <c r="I14" i="9"/>
  <c r="F15" i="9"/>
  <c r="G15" i="9"/>
  <c r="H15" i="9"/>
  <c r="I15" i="9"/>
  <c r="E15" i="9"/>
  <c r="E14" i="9"/>
  <c r="E13" i="9"/>
  <c r="E7" i="9"/>
  <c r="F7" i="9"/>
  <c r="G7" i="9"/>
  <c r="H7" i="9"/>
  <c r="I7" i="9"/>
  <c r="E8" i="9"/>
  <c r="F8" i="9"/>
  <c r="G8" i="9"/>
  <c r="H8" i="9"/>
  <c r="I8" i="9"/>
  <c r="E9" i="9"/>
  <c r="F9" i="9"/>
  <c r="G9" i="9"/>
  <c r="H9" i="9"/>
  <c r="I9" i="9"/>
  <c r="E10" i="9"/>
  <c r="F10" i="9"/>
  <c r="G10" i="9"/>
  <c r="H10" i="9"/>
  <c r="I10" i="9"/>
  <c r="E11" i="9"/>
  <c r="F11" i="9"/>
  <c r="G11" i="9"/>
  <c r="H11" i="9"/>
  <c r="I11" i="9"/>
  <c r="F6" i="9"/>
  <c r="G6" i="9"/>
  <c r="H6" i="9"/>
  <c r="I6" i="9"/>
  <c r="E6" i="9"/>
  <c r="F5" i="9"/>
  <c r="G5" i="9"/>
  <c r="H5" i="9"/>
  <c r="I5" i="9"/>
  <c r="E5" i="9"/>
  <c r="BE63" i="7"/>
  <c r="BD63" i="7"/>
  <c r="BC63" i="7"/>
  <c r="BB63" i="7"/>
  <c r="BE62" i="7"/>
  <c r="BD62" i="7"/>
  <c r="BC62" i="7"/>
  <c r="BB62" i="7"/>
  <c r="BE61" i="7"/>
  <c r="BD61" i="7"/>
  <c r="BC61" i="7"/>
  <c r="BB61" i="7"/>
  <c r="BE60" i="7"/>
  <c r="BD60" i="7"/>
  <c r="BC60" i="7"/>
  <c r="BB60" i="7"/>
  <c r="BE59" i="7"/>
  <c r="BD59" i="7"/>
  <c r="BC59" i="7"/>
  <c r="BB59" i="7"/>
  <c r="BE58" i="7"/>
  <c r="BD58" i="7"/>
  <c r="BC58" i="7"/>
  <c r="BB58" i="7"/>
  <c r="BE57" i="7"/>
  <c r="BD57" i="7"/>
  <c r="BC57" i="7"/>
  <c r="BB57" i="7"/>
  <c r="BB501" i="7" s="1"/>
  <c r="BE56" i="7"/>
  <c r="BD56" i="7"/>
  <c r="BC56" i="7"/>
  <c r="BB56" i="7"/>
  <c r="BE55" i="7"/>
  <c r="BD55" i="7"/>
  <c r="BC55" i="7"/>
  <c r="BB55" i="7"/>
  <c r="BE54" i="7"/>
  <c r="BD54" i="7"/>
  <c r="BC54" i="7"/>
  <c r="BB54" i="7"/>
  <c r="BB485" i="7" s="1"/>
  <c r="BE53" i="7"/>
  <c r="BD53" i="7"/>
  <c r="BC53" i="7"/>
  <c r="BB53" i="7"/>
  <c r="BE52" i="7"/>
  <c r="BD52" i="7"/>
  <c r="BC52" i="7"/>
  <c r="BB52" i="7"/>
  <c r="BE51" i="7"/>
  <c r="BD51" i="7"/>
  <c r="BC51" i="7"/>
  <c r="BB51" i="7"/>
  <c r="BB469" i="7" s="1"/>
  <c r="BE50" i="7"/>
  <c r="BD50" i="7"/>
  <c r="BC50" i="7"/>
  <c r="BB50" i="7"/>
  <c r="BE49" i="7"/>
  <c r="BD49" i="7"/>
  <c r="BC49" i="7"/>
  <c r="BB49" i="7"/>
  <c r="BE48" i="7"/>
  <c r="BD48" i="7"/>
  <c r="BC48" i="7"/>
  <c r="BB48" i="7"/>
  <c r="BE47" i="7"/>
  <c r="BD47" i="7"/>
  <c r="BC47" i="7"/>
  <c r="BB47" i="7"/>
  <c r="BE46" i="7"/>
  <c r="BD46" i="7"/>
  <c r="BC46" i="7"/>
  <c r="BB46" i="7"/>
  <c r="BE45" i="7"/>
  <c r="BD45" i="7"/>
  <c r="BD438" i="7" s="1"/>
  <c r="BC45" i="7"/>
  <c r="BB45" i="7"/>
  <c r="BE44" i="7"/>
  <c r="BD44" i="7"/>
  <c r="BC44" i="7"/>
  <c r="BB44" i="7"/>
  <c r="BE43" i="7"/>
  <c r="BD43" i="7"/>
  <c r="BC43" i="7"/>
  <c r="BB43" i="7"/>
  <c r="BE42" i="7"/>
  <c r="BD42" i="7"/>
  <c r="BC42" i="7"/>
  <c r="BB42" i="7"/>
  <c r="BE41" i="7"/>
  <c r="BD41" i="7"/>
  <c r="BD422" i="7" s="1"/>
  <c r="BC41" i="7"/>
  <c r="BB41" i="7"/>
  <c r="BE40" i="7"/>
  <c r="BD40" i="7"/>
  <c r="BC40" i="7"/>
  <c r="BB40" i="7"/>
  <c r="BE39" i="7"/>
  <c r="BD39" i="7"/>
  <c r="BC39" i="7"/>
  <c r="BB39" i="7"/>
  <c r="BE38" i="7"/>
  <c r="BD38" i="7"/>
  <c r="BD406" i="7" s="1"/>
  <c r="BC38" i="7"/>
  <c r="BB38" i="7"/>
  <c r="BE37" i="7"/>
  <c r="BD37" i="7"/>
  <c r="BC37" i="7"/>
  <c r="BB37" i="7"/>
  <c r="BB402" i="7" s="1"/>
  <c r="BE36" i="7"/>
  <c r="BD36" i="7"/>
  <c r="BC36" i="7"/>
  <c r="BB36" i="7"/>
  <c r="BB394" i="7" s="1"/>
  <c r="BE35" i="7"/>
  <c r="BD35" i="7"/>
  <c r="BC35" i="7"/>
  <c r="BB35" i="7"/>
  <c r="BB392" i="7" s="1"/>
  <c r="BE34" i="7"/>
  <c r="BD34" i="7"/>
  <c r="BC34" i="7"/>
  <c r="BB34" i="7"/>
  <c r="BB386" i="7" s="1"/>
  <c r="BE33" i="7"/>
  <c r="BE379" i="7" s="1"/>
  <c r="BD33" i="7"/>
  <c r="BC33" i="7"/>
  <c r="BB33" i="7"/>
  <c r="BE32" i="7"/>
  <c r="BE375" i="7" s="1"/>
  <c r="BD32" i="7"/>
  <c r="BC32" i="7"/>
  <c r="BB32" i="7"/>
  <c r="BE31" i="7"/>
  <c r="BE371" i="7" s="1"/>
  <c r="BD31" i="7"/>
  <c r="BC31" i="7"/>
  <c r="BB31" i="7"/>
  <c r="BE30" i="7"/>
  <c r="BE367" i="7" s="1"/>
  <c r="BD30" i="7"/>
  <c r="BC30" i="7"/>
  <c r="BB30" i="7"/>
  <c r="BB363" i="7" s="1"/>
  <c r="BE29" i="7"/>
  <c r="BE361" i="7" s="1"/>
  <c r="BD29" i="7"/>
  <c r="BC29" i="7"/>
  <c r="BB29" i="7"/>
  <c r="BB361" i="7" s="1"/>
  <c r="BE28" i="7"/>
  <c r="BE357" i="7" s="1"/>
  <c r="BD28" i="7"/>
  <c r="BC28" i="7"/>
  <c r="BB28" i="7"/>
  <c r="BB357" i="7" s="1"/>
  <c r="BE27" i="7"/>
  <c r="BE351" i="7" s="1"/>
  <c r="BD27" i="7"/>
  <c r="BC27" i="7"/>
  <c r="BB27" i="7"/>
  <c r="BB351" i="7" s="1"/>
  <c r="BE26" i="7"/>
  <c r="BE347" i="7" s="1"/>
  <c r="BD26" i="7"/>
  <c r="BC26" i="7"/>
  <c r="BB26" i="7"/>
  <c r="BB347" i="7" s="1"/>
  <c r="BE25" i="7"/>
  <c r="BE341" i="7" s="1"/>
  <c r="BD25" i="7"/>
  <c r="BC25" i="7"/>
  <c r="BB25" i="7"/>
  <c r="BB341" i="7" s="1"/>
  <c r="BE24" i="7"/>
  <c r="BE337" i="7" s="1"/>
  <c r="BD24" i="7"/>
  <c r="BC24" i="7"/>
  <c r="BB24" i="7"/>
  <c r="BB337" i="7" s="1"/>
  <c r="BE23" i="7"/>
  <c r="BE330" i="7" s="1"/>
  <c r="BD23" i="7"/>
  <c r="BC23" i="7"/>
  <c r="BC329" i="7" s="1"/>
  <c r="BB23" i="7"/>
  <c r="BB332" i="7" s="1"/>
  <c r="BE22" i="7"/>
  <c r="BE327" i="7" s="1"/>
  <c r="BD22" i="7"/>
  <c r="BD327" i="7" s="1"/>
  <c r="BC22" i="7"/>
  <c r="BC327" i="7" s="1"/>
  <c r="BB22" i="7"/>
  <c r="BB327" i="7" s="1"/>
  <c r="BE21" i="7"/>
  <c r="BE322" i="7" s="1"/>
  <c r="BD21" i="7"/>
  <c r="BD322" i="7" s="1"/>
  <c r="BC21" i="7"/>
  <c r="BC322" i="7" s="1"/>
  <c r="BB21" i="7"/>
  <c r="BB322" i="7" s="1"/>
  <c r="H31" i="3" l="1"/>
  <c r="H35" i="3" s="1"/>
  <c r="H43" i="3" s="1"/>
  <c r="J41" i="3"/>
  <c r="J5" i="3"/>
  <c r="F41" i="3"/>
  <c r="J44" i="3"/>
  <c r="I41" i="3"/>
  <c r="I5" i="3"/>
  <c r="I44" i="3"/>
  <c r="H5" i="3"/>
  <c r="H44" i="3"/>
  <c r="G41" i="3"/>
  <c r="BD337" i="7"/>
  <c r="BD336" i="7"/>
  <c r="BD335" i="7"/>
  <c r="BD334" i="7"/>
  <c r="BD333" i="7"/>
  <c r="BD352" i="7"/>
  <c r="BD351" i="7"/>
  <c r="BD350" i="7"/>
  <c r="BD349" i="7"/>
  <c r="BD348" i="7"/>
  <c r="BE387" i="7"/>
  <c r="BE386" i="7"/>
  <c r="BE385" i="7"/>
  <c r="BE397" i="7"/>
  <c r="BE396" i="7"/>
  <c r="BE395" i="7"/>
  <c r="BE394" i="7"/>
  <c r="BE393" i="7"/>
  <c r="BE402" i="7"/>
  <c r="BE401" i="7"/>
  <c r="BE400" i="7"/>
  <c r="BE399" i="7"/>
  <c r="BE398" i="7"/>
  <c r="BE407" i="7"/>
  <c r="BE406" i="7"/>
  <c r="BE405" i="7"/>
  <c r="BE404" i="7"/>
  <c r="BE403" i="7"/>
  <c r="BE412" i="7"/>
  <c r="BE411" i="7"/>
  <c r="BE410" i="7"/>
  <c r="BE409" i="7"/>
  <c r="BE408" i="7"/>
  <c r="BE427" i="7"/>
  <c r="BE426" i="7"/>
  <c r="BE425" i="7"/>
  <c r="BE424" i="7"/>
  <c r="BE423" i="7"/>
  <c r="BE437" i="7"/>
  <c r="BE436" i="7"/>
  <c r="BE435" i="7"/>
  <c r="BE434" i="7"/>
  <c r="BE433" i="7"/>
  <c r="BE447" i="7"/>
  <c r="BE446" i="7"/>
  <c r="BE445" i="7"/>
  <c r="BE444" i="7"/>
  <c r="BE443" i="7"/>
  <c r="BE457" i="7"/>
  <c r="BE456" i="7"/>
  <c r="BE455" i="7"/>
  <c r="BE454" i="7"/>
  <c r="BE453" i="7"/>
  <c r="BE467" i="7"/>
  <c r="BE466" i="7"/>
  <c r="BE465" i="7"/>
  <c r="BE464" i="7"/>
  <c r="BE463" i="7"/>
  <c r="BE477" i="7"/>
  <c r="BE476" i="7"/>
  <c r="BE475" i="7"/>
  <c r="BE474" i="7"/>
  <c r="BE473" i="7"/>
  <c r="BE487" i="7"/>
  <c r="BE486" i="7"/>
  <c r="BE485" i="7"/>
  <c r="BE484" i="7"/>
  <c r="BE483" i="7"/>
  <c r="BE502" i="7"/>
  <c r="BE501" i="7"/>
  <c r="BE500" i="7"/>
  <c r="BE499" i="7"/>
  <c r="BE498" i="7"/>
  <c r="BE512" i="7"/>
  <c r="BE511" i="7"/>
  <c r="BE510" i="7"/>
  <c r="BE509" i="7"/>
  <c r="BE508" i="7"/>
  <c r="BE522" i="7"/>
  <c r="BE521" i="7"/>
  <c r="BE520" i="7"/>
  <c r="BE519" i="7"/>
  <c r="BE518" i="7"/>
  <c r="BC337" i="7"/>
  <c r="BC336" i="7"/>
  <c r="BC335" i="7"/>
  <c r="BC334" i="7"/>
  <c r="BC333" i="7"/>
  <c r="BC342" i="7"/>
  <c r="BC341" i="7"/>
  <c r="BC340" i="7"/>
  <c r="BC339" i="7"/>
  <c r="BC338" i="7"/>
  <c r="BC347" i="7"/>
  <c r="BC346" i="7"/>
  <c r="BC345" i="7"/>
  <c r="BC344" i="7"/>
  <c r="BC343" i="7"/>
  <c r="BC352" i="7"/>
  <c r="BC351" i="7"/>
  <c r="BC350" i="7"/>
  <c r="BC349" i="7"/>
  <c r="BC348" i="7"/>
  <c r="BC357" i="7"/>
  <c r="BC356" i="7"/>
  <c r="BC355" i="7"/>
  <c r="BC354" i="7"/>
  <c r="BC353" i="7"/>
  <c r="BC362" i="7"/>
  <c r="BC361" i="7"/>
  <c r="BC360" i="7"/>
  <c r="BC359" i="7"/>
  <c r="BC358" i="7"/>
  <c r="BC367" i="7"/>
  <c r="BC366" i="7"/>
  <c r="BC365" i="7"/>
  <c r="BC364" i="7"/>
  <c r="BC363" i="7"/>
  <c r="BC372" i="7"/>
  <c r="BC371" i="7"/>
  <c r="BC370" i="7"/>
  <c r="BC369" i="7"/>
  <c r="BC368" i="7"/>
  <c r="BC377" i="7"/>
  <c r="BC376" i="7"/>
  <c r="BC375" i="7"/>
  <c r="BC374" i="7"/>
  <c r="BC373" i="7"/>
  <c r="BC382" i="7"/>
  <c r="BC381" i="7"/>
  <c r="BC380" i="7"/>
  <c r="BC379" i="7"/>
  <c r="BC378" i="7"/>
  <c r="BC385" i="7"/>
  <c r="BC384" i="7"/>
  <c r="BC383" i="7"/>
  <c r="BC386" i="7"/>
  <c r="BC392" i="7"/>
  <c r="BC391" i="7"/>
  <c r="BC390" i="7"/>
  <c r="BC388" i="7"/>
  <c r="BC389" i="7"/>
  <c r="BC397" i="7"/>
  <c r="BC396" i="7"/>
  <c r="BC395" i="7"/>
  <c r="BC394" i="7"/>
  <c r="BC393" i="7"/>
  <c r="BC402" i="7"/>
  <c r="BC401" i="7"/>
  <c r="BC400" i="7"/>
  <c r="BC399" i="7"/>
  <c r="BC398" i="7"/>
  <c r="BC407" i="7"/>
  <c r="BC406" i="7"/>
  <c r="BC405" i="7"/>
  <c r="BC404" i="7"/>
  <c r="BC403" i="7"/>
  <c r="BC412" i="7"/>
  <c r="BC411" i="7"/>
  <c r="BC410" i="7"/>
  <c r="BC409" i="7"/>
  <c r="BC408" i="7"/>
  <c r="BC417" i="7"/>
  <c r="BC416" i="7"/>
  <c r="BC415" i="7"/>
  <c r="BC414" i="7"/>
  <c r="BC413" i="7"/>
  <c r="BC422" i="7"/>
  <c r="BC421" i="7"/>
  <c r="BC420" i="7"/>
  <c r="BC419" i="7"/>
  <c r="BC418" i="7"/>
  <c r="BC427" i="7"/>
  <c r="BC426" i="7"/>
  <c r="BC425" i="7"/>
  <c r="BC424" i="7"/>
  <c r="BC423" i="7"/>
  <c r="BC432" i="7"/>
  <c r="BC431" i="7"/>
  <c r="BC430" i="7"/>
  <c r="BC429" i="7"/>
  <c r="BC428" i="7"/>
  <c r="BC437" i="7"/>
  <c r="BC436" i="7"/>
  <c r="BC435" i="7"/>
  <c r="BC434" i="7"/>
  <c r="BC433" i="7"/>
  <c r="BC442" i="7"/>
  <c r="BC441" i="7"/>
  <c r="BC440" i="7"/>
  <c r="BC439" i="7"/>
  <c r="BC438" i="7"/>
  <c r="BC447" i="7"/>
  <c r="BC446" i="7"/>
  <c r="BC445" i="7"/>
  <c r="BC444" i="7"/>
  <c r="BC443" i="7"/>
  <c r="BC452" i="7"/>
  <c r="BC450" i="7"/>
  <c r="BC448" i="7"/>
  <c r="BC451" i="7"/>
  <c r="BC449" i="7"/>
  <c r="BC457" i="7"/>
  <c r="BC456" i="7"/>
  <c r="BC455" i="7"/>
  <c r="BC454" i="7"/>
  <c r="BC453" i="7"/>
  <c r="BC462" i="7"/>
  <c r="BC461" i="7"/>
  <c r="BC460" i="7"/>
  <c r="BC459" i="7"/>
  <c r="BC458" i="7"/>
  <c r="BC467" i="7"/>
  <c r="BC466" i="7"/>
  <c r="BC465" i="7"/>
  <c r="BC464" i="7"/>
  <c r="BC463" i="7"/>
  <c r="BC472" i="7"/>
  <c r="BC471" i="7"/>
  <c r="BC470" i="7"/>
  <c r="BC469" i="7"/>
  <c r="BC468" i="7"/>
  <c r="BC477" i="7"/>
  <c r="BC476" i="7"/>
  <c r="BC475" i="7"/>
  <c r="BC474" i="7"/>
  <c r="BC473" i="7"/>
  <c r="BC482" i="7"/>
  <c r="BC481" i="7"/>
  <c r="BC480" i="7"/>
  <c r="BC479" i="7"/>
  <c r="BC478" i="7"/>
  <c r="BC487" i="7"/>
  <c r="BC486" i="7"/>
  <c r="BC485" i="7"/>
  <c r="BC484" i="7"/>
  <c r="BC483" i="7"/>
  <c r="BC492" i="7"/>
  <c r="BC491" i="7"/>
  <c r="BC490" i="7"/>
  <c r="BC489" i="7"/>
  <c r="BC488" i="7"/>
  <c r="BC497" i="7"/>
  <c r="BC496" i="7"/>
  <c r="BC495" i="7"/>
  <c r="BC494" i="7"/>
  <c r="BC493" i="7"/>
  <c r="BC502" i="7"/>
  <c r="BC501" i="7"/>
  <c r="BC500" i="7"/>
  <c r="BC499" i="7"/>
  <c r="BC498" i="7"/>
  <c r="BC507" i="7"/>
  <c r="BC506" i="7"/>
  <c r="BC505" i="7"/>
  <c r="BC504" i="7"/>
  <c r="BC503" i="7"/>
  <c r="BC512" i="7"/>
  <c r="BC511" i="7"/>
  <c r="BC510" i="7"/>
  <c r="BC509" i="7"/>
  <c r="BC508" i="7"/>
  <c r="BC517" i="7"/>
  <c r="BC516" i="7"/>
  <c r="BC515" i="7"/>
  <c r="BC514" i="7"/>
  <c r="BC513" i="7"/>
  <c r="BC522" i="7"/>
  <c r="BC521" i="7"/>
  <c r="BC520" i="7"/>
  <c r="BC519" i="7"/>
  <c r="BC518" i="7"/>
  <c r="BC527" i="7"/>
  <c r="BC526" i="7"/>
  <c r="BC525" i="7"/>
  <c r="BC524" i="7"/>
  <c r="BC523" i="7"/>
  <c r="BC532" i="7"/>
  <c r="BC531" i="7"/>
  <c r="BC530" i="7"/>
  <c r="BC529" i="7"/>
  <c r="BC528" i="7"/>
  <c r="BC318" i="7"/>
  <c r="BC319" i="7"/>
  <c r="BC320" i="7"/>
  <c r="BC321" i="7"/>
  <c r="BC323" i="7"/>
  <c r="BC324" i="7"/>
  <c r="BC325" i="7"/>
  <c r="BC326" i="7"/>
  <c r="BC328" i="7"/>
  <c r="BE329" i="7"/>
  <c r="BB331" i="7"/>
  <c r="BC332" i="7"/>
  <c r="BB334" i="7"/>
  <c r="BB336" i="7"/>
  <c r="BB338" i="7"/>
  <c r="BB340" i="7"/>
  <c r="BB342" i="7"/>
  <c r="BB344" i="7"/>
  <c r="BB346" i="7"/>
  <c r="BB348" i="7"/>
  <c r="BB350" i="7"/>
  <c r="BB352" i="7"/>
  <c r="BB354" i="7"/>
  <c r="BB356" i="7"/>
  <c r="BB358" i="7"/>
  <c r="BB360" i="7"/>
  <c r="BB362" i="7"/>
  <c r="BE364" i="7"/>
  <c r="BE368" i="7"/>
  <c r="BE372" i="7"/>
  <c r="BE376" i="7"/>
  <c r="BE380" i="7"/>
  <c r="BE384" i="7"/>
  <c r="BB390" i="7"/>
  <c r="BB398" i="7"/>
  <c r="BD347" i="7"/>
  <c r="BD346" i="7"/>
  <c r="BD345" i="7"/>
  <c r="BD344" i="7"/>
  <c r="BD343" i="7"/>
  <c r="BD357" i="7"/>
  <c r="BD356" i="7"/>
  <c r="BD355" i="7"/>
  <c r="BD354" i="7"/>
  <c r="BD353" i="7"/>
  <c r="BD362" i="7"/>
  <c r="BD361" i="7"/>
  <c r="BD360" i="7"/>
  <c r="BD359" i="7"/>
  <c r="BD358" i="7"/>
  <c r="BD367" i="7"/>
  <c r="BD366" i="7"/>
  <c r="BD365" i="7"/>
  <c r="BD364" i="7"/>
  <c r="BD363" i="7"/>
  <c r="BD372" i="7"/>
  <c r="BD371" i="7"/>
  <c r="BD370" i="7"/>
  <c r="BD369" i="7"/>
  <c r="BD368" i="7"/>
  <c r="BD377" i="7"/>
  <c r="BD376" i="7"/>
  <c r="BD375" i="7"/>
  <c r="BD374" i="7"/>
  <c r="BD373" i="7"/>
  <c r="BD382" i="7"/>
  <c r="BD381" i="7"/>
  <c r="BD380" i="7"/>
  <c r="BD379" i="7"/>
  <c r="BD378" i="7"/>
  <c r="BD385" i="7"/>
  <c r="BD384" i="7"/>
  <c r="BD383" i="7"/>
  <c r="BD386" i="7"/>
  <c r="BD387" i="7"/>
  <c r="BD391" i="7"/>
  <c r="BD389" i="7"/>
  <c r="BD392" i="7"/>
  <c r="BD390" i="7"/>
  <c r="BD397" i="7"/>
  <c r="BD395" i="7"/>
  <c r="BD393" i="7"/>
  <c r="BD396" i="7"/>
  <c r="BD394" i="7"/>
  <c r="BD401" i="7"/>
  <c r="BD399" i="7"/>
  <c r="BD402" i="7"/>
  <c r="BD400" i="7"/>
  <c r="BD398" i="7"/>
  <c r="BD405" i="7"/>
  <c r="BD403" i="7"/>
  <c r="BD407" i="7"/>
  <c r="BD404" i="7"/>
  <c r="BD409" i="7"/>
  <c r="BD412" i="7"/>
  <c r="BD408" i="7"/>
  <c r="BD411" i="7"/>
  <c r="BD417" i="7"/>
  <c r="BD413" i="7"/>
  <c r="BD416" i="7"/>
  <c r="BD415" i="7"/>
  <c r="BD421" i="7"/>
  <c r="BD420" i="7"/>
  <c r="BD419" i="7"/>
  <c r="BD425" i="7"/>
  <c r="BD424" i="7"/>
  <c r="BD427" i="7"/>
  <c r="BD423" i="7"/>
  <c r="BD429" i="7"/>
  <c r="BD432" i="7"/>
  <c r="BD428" i="7"/>
  <c r="BD431" i="7"/>
  <c r="BD437" i="7"/>
  <c r="BD433" i="7"/>
  <c r="BD436" i="7"/>
  <c r="BD435" i="7"/>
  <c r="BD441" i="7"/>
  <c r="BD440" i="7"/>
  <c r="BD439" i="7"/>
  <c r="BD445" i="7"/>
  <c r="BD444" i="7"/>
  <c r="BD447" i="7"/>
  <c r="BD443" i="7"/>
  <c r="BD452" i="7"/>
  <c r="BD451" i="7"/>
  <c r="BD450" i="7"/>
  <c r="BD449" i="7"/>
  <c r="BD448" i="7"/>
  <c r="BD457" i="7"/>
  <c r="BD456" i="7"/>
  <c r="BD455" i="7"/>
  <c r="BD454" i="7"/>
  <c r="BD453" i="7"/>
  <c r="BD462" i="7"/>
  <c r="BD461" i="7"/>
  <c r="BD460" i="7"/>
  <c r="BD459" i="7"/>
  <c r="BD458" i="7"/>
  <c r="BD467" i="7"/>
  <c r="BD466" i="7"/>
  <c r="BD465" i="7"/>
  <c r="BD464" i="7"/>
  <c r="BD463" i="7"/>
  <c r="BD472" i="7"/>
  <c r="BD471" i="7"/>
  <c r="BD470" i="7"/>
  <c r="BD469" i="7"/>
  <c r="BD468" i="7"/>
  <c r="BD477" i="7"/>
  <c r="BD476" i="7"/>
  <c r="BD475" i="7"/>
  <c r="BD474" i="7"/>
  <c r="BD473" i="7"/>
  <c r="BD482" i="7"/>
  <c r="BD481" i="7"/>
  <c r="BD480" i="7"/>
  <c r="BD479" i="7"/>
  <c r="BD478" i="7"/>
  <c r="BD487" i="7"/>
  <c r="BD486" i="7"/>
  <c r="BD485" i="7"/>
  <c r="BD484" i="7"/>
  <c r="BD483" i="7"/>
  <c r="BD492" i="7"/>
  <c r="BD491" i="7"/>
  <c r="BD490" i="7"/>
  <c r="BD489" i="7"/>
  <c r="BD488" i="7"/>
  <c r="BD497" i="7"/>
  <c r="BD496" i="7"/>
  <c r="BD495" i="7"/>
  <c r="BD494" i="7"/>
  <c r="BD493" i="7"/>
  <c r="BD502" i="7"/>
  <c r="BD501" i="7"/>
  <c r="BD500" i="7"/>
  <c r="BD499" i="7"/>
  <c r="BD498" i="7"/>
  <c r="BD507" i="7"/>
  <c r="BD506" i="7"/>
  <c r="BD505" i="7"/>
  <c r="BD504" i="7"/>
  <c r="BD503" i="7"/>
  <c r="BD512" i="7"/>
  <c r="BD511" i="7"/>
  <c r="BD510" i="7"/>
  <c r="BD509" i="7"/>
  <c r="BD508" i="7"/>
  <c r="BD517" i="7"/>
  <c r="BD516" i="7"/>
  <c r="BD515" i="7"/>
  <c r="BD514" i="7"/>
  <c r="BD513" i="7"/>
  <c r="BD522" i="7"/>
  <c r="BD521" i="7"/>
  <c r="BD520" i="7"/>
  <c r="BD519" i="7"/>
  <c r="BD518" i="7"/>
  <c r="BD527" i="7"/>
  <c r="BD526" i="7"/>
  <c r="BD525" i="7"/>
  <c r="BD524" i="7"/>
  <c r="BD523" i="7"/>
  <c r="BD532" i="7"/>
  <c r="BD531" i="7"/>
  <c r="BD530" i="7"/>
  <c r="BD529" i="7"/>
  <c r="BD528" i="7"/>
  <c r="BD318" i="7"/>
  <c r="BD319" i="7"/>
  <c r="BD320" i="7"/>
  <c r="BD321" i="7"/>
  <c r="BD323" i="7"/>
  <c r="BD324" i="7"/>
  <c r="BD325" i="7"/>
  <c r="BD326" i="7"/>
  <c r="BE328" i="7"/>
  <c r="BB330" i="7"/>
  <c r="BC331" i="7"/>
  <c r="BE332" i="7"/>
  <c r="BE334" i="7"/>
  <c r="BE336" i="7"/>
  <c r="BE338" i="7"/>
  <c r="BE340" i="7"/>
  <c r="BE342" i="7"/>
  <c r="BE344" i="7"/>
  <c r="BE346" i="7"/>
  <c r="BE348" i="7"/>
  <c r="BE350" i="7"/>
  <c r="BE352" i="7"/>
  <c r="BE354" i="7"/>
  <c r="BE356" i="7"/>
  <c r="BE358" i="7"/>
  <c r="BE360" i="7"/>
  <c r="BE362" i="7"/>
  <c r="BE365" i="7"/>
  <c r="BE369" i="7"/>
  <c r="BE373" i="7"/>
  <c r="BE377" i="7"/>
  <c r="BE381" i="7"/>
  <c r="BB400" i="7"/>
  <c r="BD410" i="7"/>
  <c r="BD426" i="7"/>
  <c r="BD442" i="7"/>
  <c r="BE532" i="7"/>
  <c r="BE531" i="7"/>
  <c r="BE530" i="7"/>
  <c r="BE529" i="7"/>
  <c r="BE528" i="7"/>
  <c r="BE318" i="7"/>
  <c r="BE319" i="7"/>
  <c r="BE320" i="7"/>
  <c r="BE321" i="7"/>
  <c r="BE323" i="7"/>
  <c r="BE324" i="7"/>
  <c r="BE325" i="7"/>
  <c r="BE326" i="7"/>
  <c r="BB329" i="7"/>
  <c r="BC330" i="7"/>
  <c r="BE331" i="7"/>
  <c r="BB333" i="7"/>
  <c r="BB335" i="7"/>
  <c r="BB339" i="7"/>
  <c r="BB343" i="7"/>
  <c r="BB345" i="7"/>
  <c r="BB349" i="7"/>
  <c r="BB353" i="7"/>
  <c r="BB355" i="7"/>
  <c r="BB359" i="7"/>
  <c r="BE366" i="7"/>
  <c r="BE370" i="7"/>
  <c r="BE374" i="7"/>
  <c r="BE378" i="7"/>
  <c r="BE382" i="7"/>
  <c r="BC387" i="7"/>
  <c r="BD414" i="7"/>
  <c r="BD430" i="7"/>
  <c r="BD446" i="7"/>
  <c r="BD332" i="7"/>
  <c r="BD331" i="7"/>
  <c r="BD330" i="7"/>
  <c r="BD329" i="7"/>
  <c r="BD328" i="7"/>
  <c r="BD342" i="7"/>
  <c r="BD341" i="7"/>
  <c r="BD340" i="7"/>
  <c r="BD339" i="7"/>
  <c r="BD338" i="7"/>
  <c r="BE392" i="7"/>
  <c r="BE391" i="7"/>
  <c r="BE390" i="7"/>
  <c r="BE389" i="7"/>
  <c r="BE388" i="7"/>
  <c r="BE417" i="7"/>
  <c r="BE416" i="7"/>
  <c r="BE415" i="7"/>
  <c r="BE414" i="7"/>
  <c r="BE413" i="7"/>
  <c r="BE422" i="7"/>
  <c r="BE421" i="7"/>
  <c r="BE420" i="7"/>
  <c r="BE419" i="7"/>
  <c r="BE418" i="7"/>
  <c r="BE432" i="7"/>
  <c r="BE431" i="7"/>
  <c r="BE430" i="7"/>
  <c r="BE429" i="7"/>
  <c r="BE428" i="7"/>
  <c r="BE442" i="7"/>
  <c r="BE441" i="7"/>
  <c r="BE440" i="7"/>
  <c r="BE439" i="7"/>
  <c r="BE438" i="7"/>
  <c r="BE452" i="7"/>
  <c r="BE451" i="7"/>
  <c r="BE450" i="7"/>
  <c r="BE449" i="7"/>
  <c r="BE448" i="7"/>
  <c r="BE462" i="7"/>
  <c r="BE461" i="7"/>
  <c r="BE460" i="7"/>
  <c r="BE459" i="7"/>
  <c r="BE458" i="7"/>
  <c r="BE472" i="7"/>
  <c r="BE471" i="7"/>
  <c r="BE470" i="7"/>
  <c r="BE469" i="7"/>
  <c r="BE468" i="7"/>
  <c r="BE482" i="7"/>
  <c r="BE481" i="7"/>
  <c r="BE480" i="7"/>
  <c r="BE479" i="7"/>
  <c r="BE478" i="7"/>
  <c r="BE492" i="7"/>
  <c r="BE491" i="7"/>
  <c r="BE490" i="7"/>
  <c r="BE489" i="7"/>
  <c r="BE488" i="7"/>
  <c r="BE497" i="7"/>
  <c r="BE496" i="7"/>
  <c r="BE495" i="7"/>
  <c r="BE494" i="7"/>
  <c r="BE493" i="7"/>
  <c r="BE507" i="7"/>
  <c r="BE506" i="7"/>
  <c r="BE505" i="7"/>
  <c r="BE504" i="7"/>
  <c r="BE503" i="7"/>
  <c r="BE517" i="7"/>
  <c r="BE516" i="7"/>
  <c r="BE515" i="7"/>
  <c r="BE514" i="7"/>
  <c r="BE513" i="7"/>
  <c r="BE527" i="7"/>
  <c r="BE526" i="7"/>
  <c r="BE525" i="7"/>
  <c r="BE524" i="7"/>
  <c r="BE523" i="7"/>
  <c r="BB367" i="7"/>
  <c r="BB366" i="7"/>
  <c r="BB365" i="7"/>
  <c r="BB364" i="7"/>
  <c r="BB372" i="7"/>
  <c r="BB371" i="7"/>
  <c r="BB370" i="7"/>
  <c r="BB369" i="7"/>
  <c r="BB368" i="7"/>
  <c r="BB377" i="7"/>
  <c r="BB376" i="7"/>
  <c r="BB375" i="7"/>
  <c r="BB374" i="7"/>
  <c r="BB373" i="7"/>
  <c r="BB382" i="7"/>
  <c r="BB381" i="7"/>
  <c r="BB380" i="7"/>
  <c r="BB379" i="7"/>
  <c r="BB378" i="7"/>
  <c r="BB387" i="7"/>
  <c r="BB385" i="7"/>
  <c r="BB384" i="7"/>
  <c r="BB383" i="7"/>
  <c r="BB391" i="7"/>
  <c r="BB388" i="7"/>
  <c r="BB389" i="7"/>
  <c r="BB397" i="7"/>
  <c r="BB395" i="7"/>
  <c r="BB393" i="7"/>
  <c r="BB401" i="7"/>
  <c r="BB399" i="7"/>
  <c r="BB407" i="7"/>
  <c r="BB406" i="7"/>
  <c r="BB405" i="7"/>
  <c r="BB403" i="7"/>
  <c r="BB412" i="7"/>
  <c r="BB411" i="7"/>
  <c r="BB410" i="7"/>
  <c r="BB409" i="7"/>
  <c r="BB408" i="7"/>
  <c r="BB417" i="7"/>
  <c r="BB416" i="7"/>
  <c r="BB415" i="7"/>
  <c r="BB414" i="7"/>
  <c r="BB413" i="7"/>
  <c r="BB422" i="7"/>
  <c r="BB421" i="7"/>
  <c r="BB420" i="7"/>
  <c r="BB419" i="7"/>
  <c r="BB418" i="7"/>
  <c r="BB427" i="7"/>
  <c r="BB426" i="7"/>
  <c r="BB425" i="7"/>
  <c r="BB424" i="7"/>
  <c r="BB423" i="7"/>
  <c r="BB432" i="7"/>
  <c r="BB431" i="7"/>
  <c r="BB430" i="7"/>
  <c r="BB429" i="7"/>
  <c r="BB428" i="7"/>
  <c r="BB437" i="7"/>
  <c r="BB436" i="7"/>
  <c r="BB435" i="7"/>
  <c r="BB434" i="7"/>
  <c r="BB433" i="7"/>
  <c r="BB442" i="7"/>
  <c r="BB441" i="7"/>
  <c r="BB440" i="7"/>
  <c r="BB439" i="7"/>
  <c r="BB438" i="7"/>
  <c r="BB447" i="7"/>
  <c r="BB446" i="7"/>
  <c r="BB445" i="7"/>
  <c r="BB444" i="7"/>
  <c r="BB443" i="7"/>
  <c r="BB452" i="7"/>
  <c r="BB450" i="7"/>
  <c r="BB448" i="7"/>
  <c r="BB451" i="7"/>
  <c r="BB449" i="7"/>
  <c r="BB456" i="7"/>
  <c r="BB455" i="7"/>
  <c r="BB454" i="7"/>
  <c r="BB457" i="7"/>
  <c r="BB460" i="7"/>
  <c r="BB459" i="7"/>
  <c r="BB462" i="7"/>
  <c r="BB458" i="7"/>
  <c r="BB461" i="7"/>
  <c r="BB464" i="7"/>
  <c r="BB467" i="7"/>
  <c r="BB463" i="7"/>
  <c r="BB466" i="7"/>
  <c r="BB465" i="7"/>
  <c r="BB472" i="7"/>
  <c r="BB468" i="7"/>
  <c r="BB471" i="7"/>
  <c r="BB470" i="7"/>
  <c r="BB476" i="7"/>
  <c r="BB475" i="7"/>
  <c r="BB474" i="7"/>
  <c r="BB477" i="7"/>
  <c r="BB473" i="7"/>
  <c r="BB480" i="7"/>
  <c r="BB479" i="7"/>
  <c r="BB482" i="7"/>
  <c r="BB478" i="7"/>
  <c r="BB481" i="7"/>
  <c r="BB484" i="7"/>
  <c r="BB487" i="7"/>
  <c r="BB483" i="7"/>
  <c r="BB486" i="7"/>
  <c r="BB492" i="7"/>
  <c r="BB488" i="7"/>
  <c r="BB491" i="7"/>
  <c r="BB490" i="7"/>
  <c r="BB489" i="7"/>
  <c r="BB496" i="7"/>
  <c r="BB495" i="7"/>
  <c r="BB494" i="7"/>
  <c r="BB497" i="7"/>
  <c r="BB493" i="7"/>
  <c r="BB500" i="7"/>
  <c r="BB499" i="7"/>
  <c r="BB502" i="7"/>
  <c r="BB498" i="7"/>
  <c r="BB504" i="7"/>
  <c r="BB507" i="7"/>
  <c r="BB503" i="7"/>
  <c r="BB506" i="7"/>
  <c r="BB505" i="7"/>
  <c r="BB512" i="7"/>
  <c r="BB508" i="7"/>
  <c r="BB511" i="7"/>
  <c r="BB510" i="7"/>
  <c r="BB509" i="7"/>
  <c r="BB516" i="7"/>
  <c r="BB515" i="7"/>
  <c r="BB514" i="7"/>
  <c r="BB513" i="7"/>
  <c r="BB520" i="7"/>
  <c r="BB519" i="7"/>
  <c r="BB522" i="7"/>
  <c r="BB518" i="7"/>
  <c r="BB521" i="7"/>
  <c r="BB524" i="7"/>
  <c r="BB527" i="7"/>
  <c r="BB523" i="7"/>
  <c r="BB526" i="7"/>
  <c r="BB525" i="7"/>
  <c r="BB532" i="7"/>
  <c r="BB528" i="7"/>
  <c r="BB531" i="7"/>
  <c r="BB530" i="7"/>
  <c r="BB529" i="7"/>
  <c r="BB318" i="7"/>
  <c r="BB319" i="7"/>
  <c r="BB320" i="7"/>
  <c r="BB321" i="7"/>
  <c r="BB323" i="7"/>
  <c r="BB324" i="7"/>
  <c r="BB325" i="7"/>
  <c r="BB326" i="7"/>
  <c r="BB328" i="7"/>
  <c r="BE333" i="7"/>
  <c r="BE335" i="7"/>
  <c r="BE339" i="7"/>
  <c r="BE343" i="7"/>
  <c r="BE345" i="7"/>
  <c r="BE349" i="7"/>
  <c r="BE353" i="7"/>
  <c r="BE355" i="7"/>
  <c r="BE359" i="7"/>
  <c r="BE363" i="7"/>
  <c r="BE383" i="7"/>
  <c r="BD388" i="7"/>
  <c r="BB396" i="7"/>
  <c r="BB404" i="7"/>
  <c r="BD418" i="7"/>
  <c r="BD434" i="7"/>
  <c r="BB453" i="7"/>
  <c r="BB517" i="7"/>
  <c r="H4" i="3" l="1"/>
  <c r="H10" i="3" s="1"/>
  <c r="E52" i="8"/>
  <c r="F52" i="8"/>
  <c r="G52" i="8"/>
  <c r="H52" i="8"/>
  <c r="I52" i="8"/>
  <c r="E51" i="8"/>
  <c r="F51" i="8"/>
  <c r="G51" i="8"/>
  <c r="H51" i="8"/>
  <c r="I51" i="8"/>
  <c r="E50" i="8"/>
  <c r="F50" i="8"/>
  <c r="G50" i="8"/>
  <c r="H50" i="8"/>
  <c r="I50" i="8"/>
  <c r="E49" i="8"/>
  <c r="F49" i="8"/>
  <c r="G49" i="8"/>
  <c r="H49" i="8"/>
  <c r="I49" i="8"/>
  <c r="E48" i="8"/>
  <c r="F48" i="8"/>
  <c r="G48" i="8"/>
  <c r="H48" i="8"/>
  <c r="I48" i="8"/>
  <c r="F46" i="9" l="1"/>
  <c r="G46" i="9"/>
  <c r="H46" i="9"/>
  <c r="I46" i="9"/>
  <c r="E46" i="9"/>
  <c r="L5" i="15" l="1"/>
  <c r="K5" i="15"/>
  <c r="J5" i="15"/>
  <c r="H5" i="15"/>
  <c r="I5" i="15"/>
  <c r="E47" i="8"/>
  <c r="F47" i="8"/>
  <c r="G47" i="8"/>
  <c r="H47" i="8"/>
  <c r="I47" i="8"/>
  <c r="I46" i="8"/>
  <c r="H46" i="8"/>
  <c r="G46" i="8"/>
  <c r="F46" i="8"/>
  <c r="E46" i="8"/>
  <c r="E45" i="8"/>
  <c r="F45" i="8"/>
  <c r="G45" i="8"/>
  <c r="H45" i="8"/>
  <c r="I45" i="8"/>
  <c r="E44" i="8" l="1"/>
  <c r="F44" i="8"/>
  <c r="G44" i="8"/>
  <c r="H44" i="8"/>
  <c r="I44" i="8"/>
  <c r="E43" i="8" l="1"/>
  <c r="F43" i="8"/>
  <c r="G43" i="8"/>
  <c r="H43" i="8"/>
  <c r="I43" i="8"/>
  <c r="E42" i="8" l="1"/>
  <c r="F42" i="8"/>
  <c r="G42" i="8"/>
  <c r="H42" i="8"/>
  <c r="I42" i="8"/>
  <c r="E41" i="8"/>
  <c r="F41" i="8"/>
  <c r="G41" i="8"/>
  <c r="H41" i="8"/>
  <c r="I41" i="8"/>
  <c r="E40" i="8"/>
  <c r="F40" i="8"/>
  <c r="G40" i="8"/>
  <c r="H40" i="8"/>
  <c r="I40" i="8"/>
  <c r="E39" i="8"/>
  <c r="F39" i="8"/>
  <c r="G39" i="8"/>
  <c r="H39" i="8"/>
  <c r="I39" i="8"/>
  <c r="F12" i="8" l="1"/>
  <c r="F35" i="8"/>
  <c r="G35" i="8"/>
  <c r="H35" i="8"/>
  <c r="I35" i="8"/>
  <c r="F32" i="8"/>
  <c r="G32" i="8"/>
  <c r="H32" i="8"/>
  <c r="I32" i="8"/>
  <c r="F33" i="8"/>
  <c r="G33" i="8"/>
  <c r="H33" i="8"/>
  <c r="I33" i="8"/>
  <c r="F34" i="8"/>
  <c r="G34" i="8"/>
  <c r="H34" i="8"/>
  <c r="I34" i="8"/>
  <c r="E38" i="8" l="1"/>
  <c r="F38" i="8"/>
  <c r="G38" i="8"/>
  <c r="H38" i="8"/>
  <c r="I38" i="8"/>
  <c r="E37" i="8"/>
  <c r="F37" i="8"/>
  <c r="G37" i="8"/>
  <c r="H37" i="8"/>
  <c r="I37" i="8"/>
  <c r="E36" i="8" l="1"/>
  <c r="F36" i="8"/>
  <c r="G36" i="8"/>
  <c r="H36" i="8"/>
  <c r="I36" i="8"/>
  <c r="E31" i="8"/>
  <c r="F31" i="8"/>
  <c r="G31" i="8"/>
  <c r="H31" i="8"/>
  <c r="I31" i="8"/>
  <c r="E30" i="8"/>
  <c r="F30" i="8"/>
  <c r="G30" i="8"/>
  <c r="H30" i="8"/>
  <c r="I30" i="8"/>
  <c r="E29" i="8"/>
  <c r="F29" i="8"/>
  <c r="G29" i="8"/>
  <c r="H29" i="8"/>
  <c r="I29" i="8"/>
  <c r="E28" i="8"/>
  <c r="F28" i="8"/>
  <c r="G28" i="8"/>
  <c r="H28" i="8"/>
  <c r="I28" i="8"/>
  <c r="E27" i="8"/>
  <c r="F27" i="8"/>
  <c r="G27" i="8"/>
  <c r="H27" i="8"/>
  <c r="I27" i="8"/>
  <c r="E26" i="8"/>
  <c r="F26" i="8"/>
  <c r="G26" i="8"/>
  <c r="H26" i="8"/>
  <c r="I26" i="8"/>
  <c r="E25" i="8"/>
  <c r="F25" i="8"/>
  <c r="G25" i="8"/>
  <c r="H25" i="8"/>
  <c r="I25" i="8"/>
  <c r="E24" i="8"/>
  <c r="F24" i="8"/>
  <c r="G24" i="8"/>
  <c r="H24" i="8"/>
  <c r="I24" i="8"/>
  <c r="E23" i="8"/>
  <c r="F23" i="8"/>
  <c r="G23" i="8"/>
  <c r="H23" i="8"/>
  <c r="I23" i="8"/>
  <c r="E22" i="8"/>
  <c r="F22" i="8"/>
  <c r="G22" i="8"/>
  <c r="H22" i="8"/>
  <c r="I22" i="8"/>
  <c r="E21" i="8"/>
  <c r="F21" i="8"/>
  <c r="G21" i="8"/>
  <c r="H21" i="8"/>
  <c r="I21" i="8"/>
  <c r="E20" i="8"/>
  <c r="F20" i="8"/>
  <c r="G20" i="8"/>
  <c r="H20" i="8"/>
  <c r="I20" i="8"/>
  <c r="E19" i="8"/>
  <c r="F19" i="8"/>
  <c r="G19" i="8"/>
  <c r="H19" i="8"/>
  <c r="I19" i="8"/>
  <c r="E18" i="8"/>
  <c r="F18" i="8"/>
  <c r="G18" i="8"/>
  <c r="H18" i="8"/>
  <c r="I18" i="8"/>
  <c r="E17" i="8"/>
  <c r="F17" i="8"/>
  <c r="G17" i="8"/>
  <c r="H17" i="8"/>
  <c r="I17" i="8"/>
  <c r="E16" i="8"/>
  <c r="F16" i="8"/>
  <c r="G16" i="8"/>
  <c r="H16" i="8"/>
  <c r="I16" i="8"/>
  <c r="W369" i="13"/>
  <c r="AF368" i="13"/>
  <c r="AE368" i="13"/>
  <c r="AD368" i="13"/>
  <c r="AC368" i="13"/>
  <c r="AB368" i="13"/>
  <c r="AF366" i="13"/>
  <c r="AE366" i="13"/>
  <c r="AD366" i="13"/>
  <c r="AC366" i="13"/>
  <c r="AB366" i="13"/>
  <c r="Z366" i="13"/>
  <c r="Y366" i="13"/>
  <c r="X366" i="13"/>
  <c r="W366" i="13"/>
  <c r="V366" i="13"/>
  <c r="T366" i="13"/>
  <c r="S366" i="13"/>
  <c r="R366" i="13"/>
  <c r="Q366" i="13"/>
  <c r="P366" i="13"/>
  <c r="N366" i="13"/>
  <c r="M366" i="13"/>
  <c r="L366" i="13"/>
  <c r="K366" i="13"/>
  <c r="J366" i="13"/>
  <c r="K312" i="13"/>
  <c r="L302" i="13"/>
  <c r="K302" i="13"/>
  <c r="K300" i="13"/>
  <c r="Q397" i="13" s="1"/>
  <c r="J298" i="13"/>
  <c r="N298" i="13"/>
  <c r="N296" i="13"/>
  <c r="J296" i="13"/>
  <c r="M292" i="13"/>
  <c r="K292" i="13"/>
  <c r="L292" i="13"/>
  <c r="M291" i="13"/>
  <c r="Y396" i="13" s="1"/>
  <c r="J301" i="13"/>
  <c r="V397" i="13" s="1"/>
  <c r="K290" i="13"/>
  <c r="Q396" i="13" s="1"/>
  <c r="M290" i="13"/>
  <c r="S396" i="13" s="1"/>
  <c r="N288" i="13"/>
  <c r="K288" i="13"/>
  <c r="J288" i="13"/>
  <c r="L287" i="13"/>
  <c r="L396" i="13" s="1"/>
  <c r="J287" i="13"/>
  <c r="N287" i="13"/>
  <c r="M297" i="13"/>
  <c r="N286" i="13"/>
  <c r="J286" i="13"/>
  <c r="K286" i="13"/>
  <c r="N282" i="13"/>
  <c r="M282" i="13"/>
  <c r="L282" i="13"/>
  <c r="K282" i="13"/>
  <c r="J282" i="13"/>
  <c r="N281" i="13"/>
  <c r="Z395" i="13" s="1"/>
  <c r="M281" i="13"/>
  <c r="Y395" i="13" s="1"/>
  <c r="L281" i="13"/>
  <c r="X395" i="13" s="1"/>
  <c r="K281" i="13"/>
  <c r="W395" i="13" s="1"/>
  <c r="J281" i="13"/>
  <c r="V395" i="13" s="1"/>
  <c r="N280" i="13"/>
  <c r="T395" i="13" s="1"/>
  <c r="M280" i="13"/>
  <c r="S395" i="13" s="1"/>
  <c r="L280" i="13"/>
  <c r="R395" i="13" s="1"/>
  <c r="K280" i="13"/>
  <c r="Q395" i="13" s="1"/>
  <c r="J280" i="13"/>
  <c r="P395" i="13" s="1"/>
  <c r="N278" i="13"/>
  <c r="M278" i="13"/>
  <c r="L278" i="13"/>
  <c r="K278" i="13"/>
  <c r="J278" i="13"/>
  <c r="N277" i="13"/>
  <c r="N395" i="13" s="1"/>
  <c r="M277" i="13"/>
  <c r="L277" i="13"/>
  <c r="K277" i="13"/>
  <c r="K395" i="13" s="1"/>
  <c r="J277" i="13"/>
  <c r="N276" i="13"/>
  <c r="M276" i="13"/>
  <c r="L276" i="13"/>
  <c r="K276" i="13"/>
  <c r="J276" i="13"/>
  <c r="N272" i="13"/>
  <c r="M272" i="13"/>
  <c r="L272" i="13"/>
  <c r="K272" i="13"/>
  <c r="J272" i="13"/>
  <c r="N271" i="13"/>
  <c r="Z394" i="13" s="1"/>
  <c r="M271" i="13"/>
  <c r="Y394" i="13" s="1"/>
  <c r="L271" i="13"/>
  <c r="X394" i="13" s="1"/>
  <c r="K271" i="13"/>
  <c r="W394" i="13" s="1"/>
  <c r="J271" i="13"/>
  <c r="V394" i="13" s="1"/>
  <c r="N270" i="13"/>
  <c r="T394" i="13" s="1"/>
  <c r="M270" i="13"/>
  <c r="S394" i="13" s="1"/>
  <c r="L270" i="13"/>
  <c r="R394" i="13" s="1"/>
  <c r="K270" i="13"/>
  <c r="Q394" i="13" s="1"/>
  <c r="J270" i="13"/>
  <c r="P394" i="13" s="1"/>
  <c r="N268" i="13"/>
  <c r="M268" i="13"/>
  <c r="L268" i="13"/>
  <c r="K268" i="13"/>
  <c r="J268" i="13"/>
  <c r="N267" i="13"/>
  <c r="M267" i="13"/>
  <c r="M394" i="13" s="1"/>
  <c r="L267" i="13"/>
  <c r="K267" i="13"/>
  <c r="J267" i="13"/>
  <c r="N266" i="13"/>
  <c r="M266" i="13"/>
  <c r="L266" i="13"/>
  <c r="K266" i="13"/>
  <c r="J266" i="13"/>
  <c r="N262" i="13"/>
  <c r="M262" i="13"/>
  <c r="L262" i="13"/>
  <c r="K262" i="13"/>
  <c r="J262" i="13"/>
  <c r="N261" i="13"/>
  <c r="Z393" i="13" s="1"/>
  <c r="M261" i="13"/>
  <c r="Y393" i="13" s="1"/>
  <c r="L261" i="13"/>
  <c r="X393" i="13" s="1"/>
  <c r="K261" i="13"/>
  <c r="W393" i="13" s="1"/>
  <c r="J261" i="13"/>
  <c r="V393" i="13" s="1"/>
  <c r="N260" i="13"/>
  <c r="T393" i="13" s="1"/>
  <c r="M260" i="13"/>
  <c r="S393" i="13" s="1"/>
  <c r="L260" i="13"/>
  <c r="R393" i="13" s="1"/>
  <c r="K260" i="13"/>
  <c r="Q393" i="13" s="1"/>
  <c r="J260" i="13"/>
  <c r="P393" i="13" s="1"/>
  <c r="N258" i="13"/>
  <c r="M258" i="13"/>
  <c r="L258" i="13"/>
  <c r="K258" i="13"/>
  <c r="J258" i="13"/>
  <c r="N257" i="13"/>
  <c r="M257" i="13"/>
  <c r="L257" i="13"/>
  <c r="K257" i="13"/>
  <c r="K393" i="13" s="1"/>
  <c r="J257" i="13"/>
  <c r="J393" i="13" s="1"/>
  <c r="N256" i="13"/>
  <c r="M256" i="13"/>
  <c r="L256" i="13"/>
  <c r="K256" i="13"/>
  <c r="J256" i="13"/>
  <c r="N252" i="13"/>
  <c r="M252" i="13"/>
  <c r="L252" i="13"/>
  <c r="K252" i="13"/>
  <c r="J252" i="13"/>
  <c r="N251" i="13"/>
  <c r="Z392" i="13" s="1"/>
  <c r="M251" i="13"/>
  <c r="Y392" i="13" s="1"/>
  <c r="L251" i="13"/>
  <c r="X392" i="13" s="1"/>
  <c r="K251" i="13"/>
  <c r="W392" i="13" s="1"/>
  <c r="J251" i="13"/>
  <c r="V392" i="13" s="1"/>
  <c r="N250" i="13"/>
  <c r="T392" i="13" s="1"/>
  <c r="M250" i="13"/>
  <c r="S392" i="13" s="1"/>
  <c r="L250" i="13"/>
  <c r="R392" i="13" s="1"/>
  <c r="K250" i="13"/>
  <c r="Q392" i="13" s="1"/>
  <c r="J250" i="13"/>
  <c r="P392" i="13" s="1"/>
  <c r="N248" i="13"/>
  <c r="M248" i="13"/>
  <c r="L248" i="13"/>
  <c r="K248" i="13"/>
  <c r="J248" i="13"/>
  <c r="N247" i="13"/>
  <c r="M247" i="13"/>
  <c r="L247" i="13"/>
  <c r="K247" i="13"/>
  <c r="J247" i="13"/>
  <c r="N246" i="13"/>
  <c r="M246" i="13"/>
  <c r="L246" i="13"/>
  <c r="K246" i="13"/>
  <c r="J246" i="13"/>
  <c r="N242" i="13"/>
  <c r="M242" i="13"/>
  <c r="L242" i="13"/>
  <c r="K242" i="13"/>
  <c r="J242" i="13"/>
  <c r="N241" i="13"/>
  <c r="Z391" i="13" s="1"/>
  <c r="M241" i="13"/>
  <c r="Y391" i="13" s="1"/>
  <c r="L241" i="13"/>
  <c r="X391" i="13" s="1"/>
  <c r="K241" i="13"/>
  <c r="W391" i="13" s="1"/>
  <c r="J241" i="13"/>
  <c r="V391" i="13" s="1"/>
  <c r="N240" i="13"/>
  <c r="T391" i="13" s="1"/>
  <c r="M240" i="13"/>
  <c r="S391" i="13" s="1"/>
  <c r="L240" i="13"/>
  <c r="R391" i="13" s="1"/>
  <c r="K240" i="13"/>
  <c r="Q391" i="13" s="1"/>
  <c r="J240" i="13"/>
  <c r="P391" i="13" s="1"/>
  <c r="N238" i="13"/>
  <c r="M238" i="13"/>
  <c r="L238" i="13"/>
  <c r="K238" i="13"/>
  <c r="J238" i="13"/>
  <c r="N237" i="13"/>
  <c r="M237" i="13"/>
  <c r="L237" i="13"/>
  <c r="K237" i="13"/>
  <c r="K391" i="13" s="1"/>
  <c r="J237" i="13"/>
  <c r="N236" i="13"/>
  <c r="M236" i="13"/>
  <c r="L236" i="13"/>
  <c r="K236" i="13"/>
  <c r="J236" i="13"/>
  <c r="N232" i="13"/>
  <c r="M232" i="13"/>
  <c r="L232" i="13"/>
  <c r="K232" i="13"/>
  <c r="J232" i="13"/>
  <c r="N231" i="13"/>
  <c r="Z390" i="13" s="1"/>
  <c r="M231" i="13"/>
  <c r="Y390" i="13" s="1"/>
  <c r="L231" i="13"/>
  <c r="X390" i="13" s="1"/>
  <c r="K231" i="13"/>
  <c r="W390" i="13" s="1"/>
  <c r="J231" i="13"/>
  <c r="V390" i="13" s="1"/>
  <c r="N230" i="13"/>
  <c r="T390" i="13" s="1"/>
  <c r="M230" i="13"/>
  <c r="S390" i="13" s="1"/>
  <c r="L230" i="13"/>
  <c r="R390" i="13" s="1"/>
  <c r="K230" i="13"/>
  <c r="Q390" i="13" s="1"/>
  <c r="J230" i="13"/>
  <c r="P390" i="13" s="1"/>
  <c r="N228" i="13"/>
  <c r="M228" i="13"/>
  <c r="L228" i="13"/>
  <c r="K228" i="13"/>
  <c r="J228" i="13"/>
  <c r="N227" i="13"/>
  <c r="N390" i="13" s="1"/>
  <c r="M227" i="13"/>
  <c r="M390" i="13" s="1"/>
  <c r="L227" i="13"/>
  <c r="K227" i="13"/>
  <c r="J227" i="13"/>
  <c r="N226" i="13"/>
  <c r="M226" i="13"/>
  <c r="L226" i="13"/>
  <c r="K226" i="13"/>
  <c r="J226" i="13"/>
  <c r="N222" i="13"/>
  <c r="M222" i="13"/>
  <c r="L222" i="13"/>
  <c r="K222" i="13"/>
  <c r="J222" i="13"/>
  <c r="N221" i="13"/>
  <c r="Z389" i="13" s="1"/>
  <c r="M221" i="13"/>
  <c r="Y389" i="13" s="1"/>
  <c r="L221" i="13"/>
  <c r="X389" i="13" s="1"/>
  <c r="K221" i="13"/>
  <c r="W389" i="13" s="1"/>
  <c r="J221" i="13"/>
  <c r="V389" i="13" s="1"/>
  <c r="N220" i="13"/>
  <c r="T389" i="13" s="1"/>
  <c r="M220" i="13"/>
  <c r="S389" i="13" s="1"/>
  <c r="L220" i="13"/>
  <c r="R389" i="13" s="1"/>
  <c r="K220" i="13"/>
  <c r="Q389" i="13" s="1"/>
  <c r="J220" i="13"/>
  <c r="P389" i="13" s="1"/>
  <c r="N218" i="13"/>
  <c r="M218" i="13"/>
  <c r="L218" i="13"/>
  <c r="K218" i="13"/>
  <c r="J218" i="13"/>
  <c r="N217" i="13"/>
  <c r="M217" i="13"/>
  <c r="M389" i="13" s="1"/>
  <c r="L217" i="13"/>
  <c r="L389" i="13" s="1"/>
  <c r="K217" i="13"/>
  <c r="K389" i="13" s="1"/>
  <c r="J217" i="13"/>
  <c r="N216" i="13"/>
  <c r="M216" i="13"/>
  <c r="L216" i="13"/>
  <c r="K216" i="13"/>
  <c r="J216" i="13"/>
  <c r="N212" i="13"/>
  <c r="M212" i="13"/>
  <c r="L212" i="13"/>
  <c r="K212" i="13"/>
  <c r="J212" i="13"/>
  <c r="N211" i="13"/>
  <c r="Z388" i="13" s="1"/>
  <c r="M211" i="13"/>
  <c r="Y388" i="13" s="1"/>
  <c r="L211" i="13"/>
  <c r="X388" i="13" s="1"/>
  <c r="K211" i="13"/>
  <c r="W388" i="13" s="1"/>
  <c r="J211" i="13"/>
  <c r="V388" i="13" s="1"/>
  <c r="N210" i="13"/>
  <c r="T388" i="13" s="1"/>
  <c r="M210" i="13"/>
  <c r="S388" i="13" s="1"/>
  <c r="L210" i="13"/>
  <c r="R388" i="13" s="1"/>
  <c r="K210" i="13"/>
  <c r="Q388" i="13" s="1"/>
  <c r="J210" i="13"/>
  <c r="P388" i="13" s="1"/>
  <c r="N208" i="13"/>
  <c r="M208" i="13"/>
  <c r="L208" i="13"/>
  <c r="K208" i="13"/>
  <c r="J208" i="13"/>
  <c r="N207" i="13"/>
  <c r="M207" i="13"/>
  <c r="M388" i="13" s="1"/>
  <c r="L207" i="13"/>
  <c r="L388" i="13" s="1"/>
  <c r="K207" i="13"/>
  <c r="J207" i="13"/>
  <c r="N206" i="13"/>
  <c r="M206" i="13"/>
  <c r="L206" i="13"/>
  <c r="K206" i="13"/>
  <c r="J206" i="13"/>
  <c r="N202" i="13"/>
  <c r="M202" i="13"/>
  <c r="L202" i="13"/>
  <c r="K202" i="13"/>
  <c r="J202" i="13"/>
  <c r="N201" i="13"/>
  <c r="Z387" i="13" s="1"/>
  <c r="M201" i="13"/>
  <c r="Y387" i="13" s="1"/>
  <c r="L201" i="13"/>
  <c r="X387" i="13" s="1"/>
  <c r="K201" i="13"/>
  <c r="W387" i="13" s="1"/>
  <c r="J201" i="13"/>
  <c r="V387" i="13" s="1"/>
  <c r="N200" i="13"/>
  <c r="T387" i="13" s="1"/>
  <c r="M200" i="13"/>
  <c r="S387" i="13" s="1"/>
  <c r="L200" i="13"/>
  <c r="R387" i="13" s="1"/>
  <c r="K200" i="13"/>
  <c r="Q387" i="13" s="1"/>
  <c r="J200" i="13"/>
  <c r="P387" i="13" s="1"/>
  <c r="N198" i="13"/>
  <c r="M198" i="13"/>
  <c r="L198" i="13"/>
  <c r="K198" i="13"/>
  <c r="J198" i="13"/>
  <c r="N197" i="13"/>
  <c r="N387" i="13" s="1"/>
  <c r="M197" i="13"/>
  <c r="L197" i="13"/>
  <c r="K197" i="13"/>
  <c r="K387" i="13" s="1"/>
  <c r="J197" i="13"/>
  <c r="N196" i="13"/>
  <c r="M196" i="13"/>
  <c r="L196" i="13"/>
  <c r="K196" i="13"/>
  <c r="J196" i="13"/>
  <c r="N192" i="13"/>
  <c r="M192" i="13"/>
  <c r="L192" i="13"/>
  <c r="K192" i="13"/>
  <c r="J192" i="13"/>
  <c r="N191" i="13"/>
  <c r="Z386" i="13" s="1"/>
  <c r="M191" i="13"/>
  <c r="Y386" i="13" s="1"/>
  <c r="L191" i="13"/>
  <c r="X386" i="13" s="1"/>
  <c r="K191" i="13"/>
  <c r="W386" i="13" s="1"/>
  <c r="J191" i="13"/>
  <c r="V386" i="13" s="1"/>
  <c r="N190" i="13"/>
  <c r="T386" i="13" s="1"/>
  <c r="M190" i="13"/>
  <c r="S386" i="13" s="1"/>
  <c r="L190" i="13"/>
  <c r="R386" i="13" s="1"/>
  <c r="K190" i="13"/>
  <c r="Q386" i="13" s="1"/>
  <c r="J190" i="13"/>
  <c r="P386" i="13" s="1"/>
  <c r="N188" i="13"/>
  <c r="M188" i="13"/>
  <c r="L188" i="13"/>
  <c r="K188" i="13"/>
  <c r="J188" i="13"/>
  <c r="N187" i="13"/>
  <c r="M187" i="13"/>
  <c r="M386" i="13" s="1"/>
  <c r="L187" i="13"/>
  <c r="K187" i="13"/>
  <c r="K386" i="13" s="1"/>
  <c r="J187" i="13"/>
  <c r="N186" i="13"/>
  <c r="M186" i="13"/>
  <c r="L186" i="13"/>
  <c r="K186" i="13"/>
  <c r="J186" i="13"/>
  <c r="N182" i="13"/>
  <c r="M182" i="13"/>
  <c r="L182" i="13"/>
  <c r="K182" i="13"/>
  <c r="J182" i="13"/>
  <c r="N181" i="13"/>
  <c r="Z385" i="13" s="1"/>
  <c r="M181" i="13"/>
  <c r="Y385" i="13" s="1"/>
  <c r="L181" i="13"/>
  <c r="X385" i="13" s="1"/>
  <c r="K181" i="13"/>
  <c r="W385" i="13" s="1"/>
  <c r="J181" i="13"/>
  <c r="V385" i="13" s="1"/>
  <c r="N180" i="13"/>
  <c r="T385" i="13" s="1"/>
  <c r="M180" i="13"/>
  <c r="S385" i="13" s="1"/>
  <c r="L180" i="13"/>
  <c r="R385" i="13" s="1"/>
  <c r="K180" i="13"/>
  <c r="Q385" i="13" s="1"/>
  <c r="J180" i="13"/>
  <c r="P385" i="13" s="1"/>
  <c r="N178" i="13"/>
  <c r="M178" i="13"/>
  <c r="L178" i="13"/>
  <c r="K178" i="13"/>
  <c r="J178" i="13"/>
  <c r="N177" i="13"/>
  <c r="M177" i="13"/>
  <c r="L177" i="13"/>
  <c r="K177" i="13"/>
  <c r="K385" i="13" s="1"/>
  <c r="J177" i="13"/>
  <c r="J385" i="13" s="1"/>
  <c r="N176" i="13"/>
  <c r="M176" i="13"/>
  <c r="L176" i="13"/>
  <c r="K176" i="13"/>
  <c r="J176" i="13"/>
  <c r="N172" i="13"/>
  <c r="M172" i="13"/>
  <c r="L172" i="13"/>
  <c r="K172" i="13"/>
  <c r="J172" i="13"/>
  <c r="N171" i="13"/>
  <c r="Z384" i="13" s="1"/>
  <c r="M171" i="13"/>
  <c r="Y384" i="13" s="1"/>
  <c r="L171" i="13"/>
  <c r="X384" i="13" s="1"/>
  <c r="K171" i="13"/>
  <c r="W384" i="13" s="1"/>
  <c r="J171" i="13"/>
  <c r="V384" i="13" s="1"/>
  <c r="N170" i="13"/>
  <c r="T384" i="13" s="1"/>
  <c r="M170" i="13"/>
  <c r="S384" i="13" s="1"/>
  <c r="L170" i="13"/>
  <c r="R384" i="13" s="1"/>
  <c r="K170" i="13"/>
  <c r="Q384" i="13" s="1"/>
  <c r="J170" i="13"/>
  <c r="P384" i="13" s="1"/>
  <c r="N168" i="13"/>
  <c r="M168" i="13"/>
  <c r="L168" i="13"/>
  <c r="K168" i="13"/>
  <c r="J168" i="13"/>
  <c r="N167" i="13"/>
  <c r="M167" i="13"/>
  <c r="M384" i="13" s="1"/>
  <c r="L167" i="13"/>
  <c r="K167" i="13"/>
  <c r="J167" i="13"/>
  <c r="N166" i="13"/>
  <c r="M166" i="13"/>
  <c r="L166" i="13"/>
  <c r="K166" i="13"/>
  <c r="J166" i="13"/>
  <c r="N162" i="13"/>
  <c r="M162" i="13"/>
  <c r="L162" i="13"/>
  <c r="K162" i="13"/>
  <c r="J162" i="13"/>
  <c r="N161" i="13"/>
  <c r="Z383" i="13" s="1"/>
  <c r="M161" i="13"/>
  <c r="Y383" i="13" s="1"/>
  <c r="L161" i="13"/>
  <c r="X383" i="13" s="1"/>
  <c r="K161" i="13"/>
  <c r="W383" i="13" s="1"/>
  <c r="J161" i="13"/>
  <c r="V383" i="13" s="1"/>
  <c r="N160" i="13"/>
  <c r="T383" i="13" s="1"/>
  <c r="M160" i="13"/>
  <c r="S383" i="13" s="1"/>
  <c r="L160" i="13"/>
  <c r="R383" i="13" s="1"/>
  <c r="K160" i="13"/>
  <c r="Q383" i="13" s="1"/>
  <c r="J160" i="13"/>
  <c r="P383" i="13" s="1"/>
  <c r="N158" i="13"/>
  <c r="M158" i="13"/>
  <c r="L158" i="13"/>
  <c r="K158" i="13"/>
  <c r="J158" i="13"/>
  <c r="N157" i="13"/>
  <c r="M157" i="13"/>
  <c r="L157" i="13"/>
  <c r="K157" i="13"/>
  <c r="K383" i="13" s="1"/>
  <c r="J157" i="13"/>
  <c r="N156" i="13"/>
  <c r="M156" i="13"/>
  <c r="L156" i="13"/>
  <c r="K156" i="13"/>
  <c r="J156" i="13"/>
  <c r="N152" i="13"/>
  <c r="M152" i="13"/>
  <c r="L152" i="13"/>
  <c r="K152" i="13"/>
  <c r="J152" i="13"/>
  <c r="N151" i="13"/>
  <c r="Z382" i="13" s="1"/>
  <c r="M151" i="13"/>
  <c r="Y382" i="13" s="1"/>
  <c r="L151" i="13"/>
  <c r="X382" i="13" s="1"/>
  <c r="K151" i="13"/>
  <c r="W382" i="13" s="1"/>
  <c r="J151" i="13"/>
  <c r="V382" i="13" s="1"/>
  <c r="N150" i="13"/>
  <c r="T382" i="13" s="1"/>
  <c r="M150" i="13"/>
  <c r="S382" i="13" s="1"/>
  <c r="L150" i="13"/>
  <c r="R382" i="13" s="1"/>
  <c r="K150" i="13"/>
  <c r="Q382" i="13" s="1"/>
  <c r="J150" i="13"/>
  <c r="P382" i="13" s="1"/>
  <c r="N148" i="13"/>
  <c r="M148" i="13"/>
  <c r="L148" i="13"/>
  <c r="K148" i="13"/>
  <c r="J148" i="13"/>
  <c r="N147" i="13"/>
  <c r="M147" i="13"/>
  <c r="M382" i="13" s="1"/>
  <c r="L147" i="13"/>
  <c r="K147" i="13"/>
  <c r="J147" i="13"/>
  <c r="N146" i="13"/>
  <c r="M146" i="13"/>
  <c r="L146" i="13"/>
  <c r="K146" i="13"/>
  <c r="J146" i="13"/>
  <c r="N142" i="13"/>
  <c r="M142" i="13"/>
  <c r="L142" i="13"/>
  <c r="K142" i="13"/>
  <c r="J142" i="13"/>
  <c r="N141" i="13"/>
  <c r="Z381" i="13" s="1"/>
  <c r="M141" i="13"/>
  <c r="Y381" i="13" s="1"/>
  <c r="L141" i="13"/>
  <c r="X381" i="13" s="1"/>
  <c r="K141" i="13"/>
  <c r="W381" i="13" s="1"/>
  <c r="J141" i="13"/>
  <c r="V381" i="13" s="1"/>
  <c r="N140" i="13"/>
  <c r="T381" i="13" s="1"/>
  <c r="M140" i="13"/>
  <c r="S381" i="13" s="1"/>
  <c r="L140" i="13"/>
  <c r="R381" i="13" s="1"/>
  <c r="K140" i="13"/>
  <c r="Q381" i="13" s="1"/>
  <c r="J140" i="13"/>
  <c r="P381" i="13" s="1"/>
  <c r="N138" i="13"/>
  <c r="M138" i="13"/>
  <c r="L138" i="13"/>
  <c r="K138" i="13"/>
  <c r="J138" i="13"/>
  <c r="N137" i="13"/>
  <c r="N381" i="13" s="1"/>
  <c r="M137" i="13"/>
  <c r="M381" i="13" s="1"/>
  <c r="L137" i="13"/>
  <c r="K137" i="13"/>
  <c r="J137" i="13"/>
  <c r="N136" i="13"/>
  <c r="M136" i="13"/>
  <c r="L136" i="13"/>
  <c r="K136" i="13"/>
  <c r="J136" i="13"/>
  <c r="N132" i="13"/>
  <c r="M132" i="13"/>
  <c r="L132" i="13"/>
  <c r="K132" i="13"/>
  <c r="J132" i="13"/>
  <c r="N131" i="13"/>
  <c r="Z380" i="13" s="1"/>
  <c r="M131" i="13"/>
  <c r="Y380" i="13" s="1"/>
  <c r="L131" i="13"/>
  <c r="X380" i="13" s="1"/>
  <c r="K131" i="13"/>
  <c r="W380" i="13" s="1"/>
  <c r="J131" i="13"/>
  <c r="V380" i="13" s="1"/>
  <c r="N130" i="13"/>
  <c r="T380" i="13" s="1"/>
  <c r="M130" i="13"/>
  <c r="S380" i="13" s="1"/>
  <c r="L130" i="13"/>
  <c r="R380" i="13" s="1"/>
  <c r="K130" i="13"/>
  <c r="Q380" i="13" s="1"/>
  <c r="J130" i="13"/>
  <c r="P380" i="13" s="1"/>
  <c r="N128" i="13"/>
  <c r="M128" i="13"/>
  <c r="L128" i="13"/>
  <c r="K128" i="13"/>
  <c r="J128" i="13"/>
  <c r="N127" i="13"/>
  <c r="M127" i="13"/>
  <c r="L127" i="13"/>
  <c r="L380" i="13" s="1"/>
  <c r="K127" i="13"/>
  <c r="K380" i="13" s="1"/>
  <c r="J127" i="13"/>
  <c r="N126" i="13"/>
  <c r="M126" i="13"/>
  <c r="L126" i="13"/>
  <c r="K126" i="13"/>
  <c r="J126" i="13"/>
  <c r="N122" i="13"/>
  <c r="M122" i="13"/>
  <c r="L122" i="13"/>
  <c r="K122" i="13"/>
  <c r="J122" i="13"/>
  <c r="N121" i="13"/>
  <c r="Z379" i="13" s="1"/>
  <c r="M121" i="13"/>
  <c r="Y379" i="13" s="1"/>
  <c r="L121" i="13"/>
  <c r="X379" i="13" s="1"/>
  <c r="K121" i="13"/>
  <c r="W379" i="13" s="1"/>
  <c r="J121" i="13"/>
  <c r="V379" i="13" s="1"/>
  <c r="N120" i="13"/>
  <c r="T379" i="13" s="1"/>
  <c r="M120" i="13"/>
  <c r="S379" i="13" s="1"/>
  <c r="L120" i="13"/>
  <c r="R379" i="13" s="1"/>
  <c r="K120" i="13"/>
  <c r="Q379" i="13" s="1"/>
  <c r="J120" i="13"/>
  <c r="P379" i="13" s="1"/>
  <c r="N118" i="13"/>
  <c r="M118" i="13"/>
  <c r="L118" i="13"/>
  <c r="K118" i="13"/>
  <c r="J118" i="13"/>
  <c r="N117" i="13"/>
  <c r="M117" i="13"/>
  <c r="M379" i="13" s="1"/>
  <c r="L117" i="13"/>
  <c r="K117" i="13"/>
  <c r="J117" i="13"/>
  <c r="J379" i="13" s="1"/>
  <c r="N116" i="13"/>
  <c r="M116" i="13"/>
  <c r="L116" i="13"/>
  <c r="K116" i="13"/>
  <c r="J116" i="13"/>
  <c r="N112" i="13"/>
  <c r="M112" i="13"/>
  <c r="L112" i="13"/>
  <c r="K112" i="13"/>
  <c r="J112" i="13"/>
  <c r="N111" i="13"/>
  <c r="Z378" i="13" s="1"/>
  <c r="M111" i="13"/>
  <c r="Y378" i="13" s="1"/>
  <c r="L111" i="13"/>
  <c r="X378" i="13" s="1"/>
  <c r="K111" i="13"/>
  <c r="W378" i="13" s="1"/>
  <c r="J111" i="13"/>
  <c r="V378" i="13" s="1"/>
  <c r="N110" i="13"/>
  <c r="T378" i="13" s="1"/>
  <c r="M110" i="13"/>
  <c r="S378" i="13" s="1"/>
  <c r="L110" i="13"/>
  <c r="R378" i="13" s="1"/>
  <c r="K110" i="13"/>
  <c r="Q378" i="13" s="1"/>
  <c r="J110" i="13"/>
  <c r="P378" i="13" s="1"/>
  <c r="N108" i="13"/>
  <c r="M108" i="13"/>
  <c r="L108" i="13"/>
  <c r="K108" i="13"/>
  <c r="J108" i="13"/>
  <c r="N107" i="13"/>
  <c r="M107" i="13"/>
  <c r="M378" i="13" s="1"/>
  <c r="L107" i="13"/>
  <c r="K107" i="13"/>
  <c r="K378" i="13" s="1"/>
  <c r="J107" i="13"/>
  <c r="N106" i="13"/>
  <c r="M106" i="13"/>
  <c r="L106" i="13"/>
  <c r="K106" i="13"/>
  <c r="J106" i="13"/>
  <c r="N102" i="13"/>
  <c r="M102" i="13"/>
  <c r="L102" i="13"/>
  <c r="K102" i="13"/>
  <c r="J102" i="13"/>
  <c r="N101" i="13"/>
  <c r="Z377" i="13" s="1"/>
  <c r="M101" i="13"/>
  <c r="Y377" i="13" s="1"/>
  <c r="L101" i="13"/>
  <c r="X377" i="13" s="1"/>
  <c r="K101" i="13"/>
  <c r="W377" i="13" s="1"/>
  <c r="J101" i="13"/>
  <c r="V377" i="13" s="1"/>
  <c r="N100" i="13"/>
  <c r="T377" i="13" s="1"/>
  <c r="M100" i="13"/>
  <c r="S377" i="13" s="1"/>
  <c r="L100" i="13"/>
  <c r="R377" i="13" s="1"/>
  <c r="K100" i="13"/>
  <c r="Q377" i="13" s="1"/>
  <c r="J100" i="13"/>
  <c r="P377" i="13" s="1"/>
  <c r="N98" i="13"/>
  <c r="M98" i="13"/>
  <c r="L98" i="13"/>
  <c r="K98" i="13"/>
  <c r="J98" i="13"/>
  <c r="N97" i="13"/>
  <c r="M97" i="13"/>
  <c r="L97" i="13"/>
  <c r="K97" i="13"/>
  <c r="J97" i="13"/>
  <c r="N96" i="13"/>
  <c r="M96" i="13"/>
  <c r="L96" i="13"/>
  <c r="K96" i="13"/>
  <c r="J96" i="13"/>
  <c r="N92" i="13"/>
  <c r="M92" i="13"/>
  <c r="L92" i="13"/>
  <c r="K92" i="13"/>
  <c r="J92" i="13"/>
  <c r="N91" i="13"/>
  <c r="Z376" i="13" s="1"/>
  <c r="M91" i="13"/>
  <c r="Y376" i="13" s="1"/>
  <c r="L91" i="13"/>
  <c r="X376" i="13" s="1"/>
  <c r="K91" i="13"/>
  <c r="W376" i="13" s="1"/>
  <c r="J91" i="13"/>
  <c r="V376" i="13" s="1"/>
  <c r="N90" i="13"/>
  <c r="T376" i="13" s="1"/>
  <c r="M90" i="13"/>
  <c r="S376" i="13" s="1"/>
  <c r="L90" i="13"/>
  <c r="R376" i="13" s="1"/>
  <c r="K90" i="13"/>
  <c r="Q376" i="13" s="1"/>
  <c r="J90" i="13"/>
  <c r="P376" i="13" s="1"/>
  <c r="N88" i="13"/>
  <c r="M88" i="13"/>
  <c r="L88" i="13"/>
  <c r="K88" i="13"/>
  <c r="J88" i="13"/>
  <c r="N87" i="13"/>
  <c r="N376" i="13" s="1"/>
  <c r="M87" i="13"/>
  <c r="M376" i="13" s="1"/>
  <c r="L87" i="13"/>
  <c r="K87" i="13"/>
  <c r="J87" i="13"/>
  <c r="N86" i="13"/>
  <c r="M86" i="13"/>
  <c r="L86" i="13"/>
  <c r="K86" i="13"/>
  <c r="J86" i="13"/>
  <c r="N82" i="13"/>
  <c r="M82" i="13"/>
  <c r="L82" i="13"/>
  <c r="K82" i="13"/>
  <c r="J82" i="13"/>
  <c r="N81" i="13"/>
  <c r="Z375" i="13" s="1"/>
  <c r="M81" i="13"/>
  <c r="Y375" i="13" s="1"/>
  <c r="L81" i="13"/>
  <c r="X375" i="13" s="1"/>
  <c r="K81" i="13"/>
  <c r="W375" i="13" s="1"/>
  <c r="J81" i="13"/>
  <c r="V375" i="13" s="1"/>
  <c r="N80" i="13"/>
  <c r="T375" i="13" s="1"/>
  <c r="M80" i="13"/>
  <c r="S375" i="13" s="1"/>
  <c r="L80" i="13"/>
  <c r="R375" i="13" s="1"/>
  <c r="K80" i="13"/>
  <c r="Q375" i="13" s="1"/>
  <c r="J80" i="13"/>
  <c r="P375" i="13" s="1"/>
  <c r="N78" i="13"/>
  <c r="M78" i="13"/>
  <c r="L78" i="13"/>
  <c r="K78" i="13"/>
  <c r="J78" i="13"/>
  <c r="N77" i="13"/>
  <c r="N375" i="13" s="1"/>
  <c r="M77" i="13"/>
  <c r="L77" i="13"/>
  <c r="K77" i="13"/>
  <c r="J77" i="13"/>
  <c r="J375" i="13" s="1"/>
  <c r="N76" i="13"/>
  <c r="M76" i="13"/>
  <c r="L76" i="13"/>
  <c r="K76" i="13"/>
  <c r="J76" i="13"/>
  <c r="N72" i="13"/>
  <c r="M72" i="13"/>
  <c r="L72" i="13"/>
  <c r="K72" i="13"/>
  <c r="J72" i="13"/>
  <c r="N71" i="13"/>
  <c r="Z374" i="13" s="1"/>
  <c r="M71" i="13"/>
  <c r="Y374" i="13" s="1"/>
  <c r="L71" i="13"/>
  <c r="X374" i="13" s="1"/>
  <c r="K71" i="13"/>
  <c r="W374" i="13" s="1"/>
  <c r="J71" i="13"/>
  <c r="V374" i="13" s="1"/>
  <c r="N70" i="13"/>
  <c r="T374" i="13" s="1"/>
  <c r="M70" i="13"/>
  <c r="S374" i="13" s="1"/>
  <c r="L70" i="13"/>
  <c r="R374" i="13" s="1"/>
  <c r="K70" i="13"/>
  <c r="Q374" i="13" s="1"/>
  <c r="J70" i="13"/>
  <c r="P374" i="13" s="1"/>
  <c r="N68" i="13"/>
  <c r="M68" i="13"/>
  <c r="L68" i="13"/>
  <c r="K68" i="13"/>
  <c r="J68" i="13"/>
  <c r="N67" i="13"/>
  <c r="M67" i="13"/>
  <c r="L67" i="13"/>
  <c r="L374" i="13" s="1"/>
  <c r="K67" i="13"/>
  <c r="J67" i="13"/>
  <c r="N66" i="13"/>
  <c r="M66" i="13"/>
  <c r="L66" i="13"/>
  <c r="K66" i="13"/>
  <c r="J66" i="13"/>
  <c r="N62" i="13"/>
  <c r="M62" i="13"/>
  <c r="L62" i="13"/>
  <c r="K62" i="13"/>
  <c r="J62" i="13"/>
  <c r="N61" i="13"/>
  <c r="Z373" i="13" s="1"/>
  <c r="M61" i="13"/>
  <c r="Y373" i="13" s="1"/>
  <c r="L61" i="13"/>
  <c r="X373" i="13" s="1"/>
  <c r="K61" i="13"/>
  <c r="W373" i="13" s="1"/>
  <c r="J61" i="13"/>
  <c r="V373" i="13" s="1"/>
  <c r="N60" i="13"/>
  <c r="T373" i="13" s="1"/>
  <c r="M60" i="13"/>
  <c r="S373" i="13" s="1"/>
  <c r="L60" i="13"/>
  <c r="R373" i="13" s="1"/>
  <c r="K60" i="13"/>
  <c r="Q373" i="13" s="1"/>
  <c r="J60" i="13"/>
  <c r="P373" i="13" s="1"/>
  <c r="N58" i="13"/>
  <c r="M58" i="13"/>
  <c r="L58" i="13"/>
  <c r="K58" i="13"/>
  <c r="J58" i="13"/>
  <c r="N57" i="13"/>
  <c r="N373" i="13" s="1"/>
  <c r="M57" i="13"/>
  <c r="M373" i="13" s="1"/>
  <c r="L57" i="13"/>
  <c r="K57" i="13"/>
  <c r="J57" i="13"/>
  <c r="J373" i="13" s="1"/>
  <c r="N56" i="13"/>
  <c r="M56" i="13"/>
  <c r="L56" i="13"/>
  <c r="K56" i="13"/>
  <c r="J56" i="13"/>
  <c r="N52" i="13"/>
  <c r="M52" i="13"/>
  <c r="L52" i="13"/>
  <c r="K52" i="13"/>
  <c r="J52" i="13"/>
  <c r="N51" i="13"/>
  <c r="Z372" i="13" s="1"/>
  <c r="M51" i="13"/>
  <c r="Y372" i="13" s="1"/>
  <c r="L51" i="13"/>
  <c r="X372" i="13" s="1"/>
  <c r="K51" i="13"/>
  <c r="W372" i="13" s="1"/>
  <c r="J51" i="13"/>
  <c r="V372" i="13" s="1"/>
  <c r="N50" i="13"/>
  <c r="T372" i="13" s="1"/>
  <c r="M50" i="13"/>
  <c r="S372" i="13" s="1"/>
  <c r="L50" i="13"/>
  <c r="R372" i="13" s="1"/>
  <c r="K50" i="13"/>
  <c r="Q372" i="13" s="1"/>
  <c r="J50" i="13"/>
  <c r="P372" i="13" s="1"/>
  <c r="N48" i="13"/>
  <c r="M48" i="13"/>
  <c r="L48" i="13"/>
  <c r="K48" i="13"/>
  <c r="J48" i="13"/>
  <c r="N47" i="13"/>
  <c r="M47" i="13"/>
  <c r="L47" i="13"/>
  <c r="L372" i="13" s="1"/>
  <c r="K47" i="13"/>
  <c r="K372" i="13" s="1"/>
  <c r="J47" i="13"/>
  <c r="N46" i="13"/>
  <c r="M46" i="13"/>
  <c r="L46" i="13"/>
  <c r="K46" i="13"/>
  <c r="J46" i="13"/>
  <c r="N42" i="13"/>
  <c r="M42" i="13"/>
  <c r="L42" i="13"/>
  <c r="K42" i="13"/>
  <c r="J42" i="13"/>
  <c r="N41" i="13"/>
  <c r="Z371" i="13" s="1"/>
  <c r="M41" i="13"/>
  <c r="Y371" i="13" s="1"/>
  <c r="L41" i="13"/>
  <c r="X371" i="13" s="1"/>
  <c r="K41" i="13"/>
  <c r="W371" i="13" s="1"/>
  <c r="J41" i="13"/>
  <c r="V371" i="13" s="1"/>
  <c r="N40" i="13"/>
  <c r="T371" i="13" s="1"/>
  <c r="M40" i="13"/>
  <c r="S371" i="13" s="1"/>
  <c r="L40" i="13"/>
  <c r="R371" i="13" s="1"/>
  <c r="K40" i="13"/>
  <c r="Q371" i="13" s="1"/>
  <c r="J40" i="13"/>
  <c r="P371" i="13" s="1"/>
  <c r="N38" i="13"/>
  <c r="M38" i="13"/>
  <c r="L38" i="13"/>
  <c r="K38" i="13"/>
  <c r="J38" i="13"/>
  <c r="N37" i="13"/>
  <c r="N371" i="13" s="1"/>
  <c r="M37" i="13"/>
  <c r="L37" i="13"/>
  <c r="K37" i="13"/>
  <c r="J37" i="13"/>
  <c r="J371" i="13" s="1"/>
  <c r="N36" i="13"/>
  <c r="M36" i="13"/>
  <c r="L36" i="13"/>
  <c r="K36" i="13"/>
  <c r="J36" i="13"/>
  <c r="N32" i="13"/>
  <c r="M32" i="13"/>
  <c r="L32" i="13"/>
  <c r="K32" i="13"/>
  <c r="J32" i="13"/>
  <c r="N31" i="13"/>
  <c r="Z370" i="13" s="1"/>
  <c r="M31" i="13"/>
  <c r="Y370" i="13" s="1"/>
  <c r="L31" i="13"/>
  <c r="X370" i="13" s="1"/>
  <c r="K31" i="13"/>
  <c r="W370" i="13" s="1"/>
  <c r="J31" i="13"/>
  <c r="V370" i="13" s="1"/>
  <c r="N30" i="13"/>
  <c r="T370" i="13" s="1"/>
  <c r="M30" i="13"/>
  <c r="S370" i="13" s="1"/>
  <c r="L30" i="13"/>
  <c r="R370" i="13" s="1"/>
  <c r="K30" i="13"/>
  <c r="Q370" i="13" s="1"/>
  <c r="J30" i="13"/>
  <c r="P370" i="13" s="1"/>
  <c r="N28" i="13"/>
  <c r="M28" i="13"/>
  <c r="L28" i="13"/>
  <c r="AD370" i="13" s="1"/>
  <c r="AJ370" i="13" s="1"/>
  <c r="K28" i="13"/>
  <c r="J28" i="13"/>
  <c r="N27" i="13"/>
  <c r="M27" i="13"/>
  <c r="L27" i="13"/>
  <c r="L370" i="13" s="1"/>
  <c r="K27" i="13"/>
  <c r="J27" i="13"/>
  <c r="N26" i="13"/>
  <c r="M26" i="13"/>
  <c r="L26" i="13"/>
  <c r="K26" i="13"/>
  <c r="J26" i="13"/>
  <c r="N22" i="13"/>
  <c r="M22" i="13"/>
  <c r="L22" i="13"/>
  <c r="K22" i="13"/>
  <c r="J22" i="13"/>
  <c r="N21" i="13"/>
  <c r="Z369" i="13" s="1"/>
  <c r="M21" i="13"/>
  <c r="Y369" i="13" s="1"/>
  <c r="L21" i="13"/>
  <c r="X369" i="13" s="1"/>
  <c r="K21" i="13"/>
  <c r="J21" i="13"/>
  <c r="V369" i="13" s="1"/>
  <c r="N20" i="13"/>
  <c r="T369" i="13" s="1"/>
  <c r="M20" i="13"/>
  <c r="S369" i="13" s="1"/>
  <c r="L20" i="13"/>
  <c r="R369" i="13" s="1"/>
  <c r="K20" i="13"/>
  <c r="Q369" i="13" s="1"/>
  <c r="J20" i="13"/>
  <c r="P369" i="13" s="1"/>
  <c r="N18" i="13"/>
  <c r="M18" i="13"/>
  <c r="L18" i="13"/>
  <c r="K18" i="13"/>
  <c r="J18" i="13"/>
  <c r="N17" i="13"/>
  <c r="N369" i="13" s="1"/>
  <c r="M17" i="13"/>
  <c r="M369" i="13" s="1"/>
  <c r="L17" i="13"/>
  <c r="K17" i="13"/>
  <c r="J17" i="13"/>
  <c r="J369" i="13" s="1"/>
  <c r="N16" i="13"/>
  <c r="M16" i="13"/>
  <c r="L16" i="13"/>
  <c r="K16" i="13"/>
  <c r="J16" i="13"/>
  <c r="E11" i="8"/>
  <c r="E15" i="8"/>
  <c r="F15" i="8"/>
  <c r="G15" i="8"/>
  <c r="H15" i="8"/>
  <c r="I15" i="8"/>
  <c r="E14" i="8"/>
  <c r="F14" i="8"/>
  <c r="G14" i="8"/>
  <c r="H14" i="8"/>
  <c r="I14" i="8"/>
  <c r="AF375" i="13" l="1"/>
  <c r="AL375" i="13" s="1"/>
  <c r="AD374" i="13"/>
  <c r="AJ374" i="13" s="1"/>
  <c r="AB371" i="13"/>
  <c r="AH371" i="13" s="1"/>
  <c r="AF373" i="13"/>
  <c r="AL373" i="13" s="1"/>
  <c r="AC383" i="13"/>
  <c r="AI383" i="13" s="1"/>
  <c r="AE384" i="13"/>
  <c r="AK384" i="13" s="1"/>
  <c r="AC385" i="13"/>
  <c r="AI385" i="13" s="1"/>
  <c r="AE386" i="13"/>
  <c r="AK386" i="13" s="1"/>
  <c r="AC387" i="13"/>
  <c r="AI387" i="13" s="1"/>
  <c r="AE388" i="13"/>
  <c r="AK388" i="13" s="1"/>
  <c r="AC391" i="13"/>
  <c r="AI391" i="13" s="1"/>
  <c r="AC395" i="13"/>
  <c r="L300" i="13"/>
  <c r="R397" i="13" s="1"/>
  <c r="K301" i="13"/>
  <c r="W397" i="13" s="1"/>
  <c r="M302" i="13"/>
  <c r="N318" i="13"/>
  <c r="J297" i="13"/>
  <c r="N396" i="13"/>
  <c r="AE369" i="13"/>
  <c r="AK369" i="13" s="1"/>
  <c r="AB369" i="13"/>
  <c r="AH369" i="13" s="1"/>
  <c r="AD372" i="13"/>
  <c r="AJ372" i="13" s="1"/>
  <c r="J308" i="13"/>
  <c r="N374" i="13"/>
  <c r="AF374" i="13" s="1"/>
  <c r="AL374" i="13" s="1"/>
  <c r="J376" i="13"/>
  <c r="AB376" i="13" s="1"/>
  <c r="AH376" i="13" s="1"/>
  <c r="L377" i="13"/>
  <c r="N378" i="13"/>
  <c r="AF378" i="13"/>
  <c r="AL378" i="13" s="1"/>
  <c r="L379" i="13"/>
  <c r="J384" i="13"/>
  <c r="AB384" i="13"/>
  <c r="AH384" i="13" s="1"/>
  <c r="L385" i="13"/>
  <c r="AD385" i="13" s="1"/>
  <c r="AJ385" i="13" s="1"/>
  <c r="L387" i="13"/>
  <c r="AD387" i="13" s="1"/>
  <c r="AJ387" i="13" s="1"/>
  <c r="N388" i="13"/>
  <c r="AF388" i="13" s="1"/>
  <c r="AL388" i="13" s="1"/>
  <c r="AF390" i="13"/>
  <c r="AL390" i="13" s="1"/>
  <c r="L391" i="13"/>
  <c r="AD391" i="13" s="1"/>
  <c r="AJ391" i="13" s="1"/>
  <c r="M371" i="13"/>
  <c r="K374" i="13"/>
  <c r="K376" i="13"/>
  <c r="AC376" i="13"/>
  <c r="AI376" i="13" s="1"/>
  <c r="L286" i="13"/>
  <c r="N297" i="13"/>
  <c r="K320" i="13"/>
  <c r="Q399" i="13" s="1"/>
  <c r="AB373" i="13"/>
  <c r="AH373" i="13" s="1"/>
  <c r="AF376" i="13"/>
  <c r="AL376" i="13" s="1"/>
  <c r="J390" i="13"/>
  <c r="AB390" i="13" s="1"/>
  <c r="AH390" i="13" s="1"/>
  <c r="M397" i="13"/>
  <c r="M287" i="13"/>
  <c r="L298" i="13"/>
  <c r="J290" i="13"/>
  <c r="P396" i="13" s="1"/>
  <c r="N290" i="13"/>
  <c r="T396" i="13" s="1"/>
  <c r="J291" i="13"/>
  <c r="V396" i="13" s="1"/>
  <c r="J292" i="13"/>
  <c r="N292" i="13"/>
  <c r="M301" i="13"/>
  <c r="Y397" i="13" s="1"/>
  <c r="N308" i="13"/>
  <c r="N372" i="13"/>
  <c r="AF372" i="13" s="1"/>
  <c r="AL372" i="13" s="1"/>
  <c r="AE373" i="13"/>
  <c r="AK373" i="13" s="1"/>
  <c r="AE379" i="13"/>
  <c r="AK379" i="13" s="1"/>
  <c r="J382" i="13"/>
  <c r="AB382" i="13" s="1"/>
  <c r="AH382" i="13" s="1"/>
  <c r="AD389" i="13"/>
  <c r="AJ389" i="13" s="1"/>
  <c r="L369" i="13"/>
  <c r="N370" i="13"/>
  <c r="AF370" i="13" s="1"/>
  <c r="AL370" i="13" s="1"/>
  <c r="J372" i="13"/>
  <c r="AD373" i="13"/>
  <c r="AJ373" i="13" s="1"/>
  <c r="L373" i="13"/>
  <c r="J378" i="13"/>
  <c r="N380" i="13"/>
  <c r="AF380" i="13" s="1"/>
  <c r="AL380" i="13" s="1"/>
  <c r="J386" i="13"/>
  <c r="AB386" i="13" s="1"/>
  <c r="AH386" i="13" s="1"/>
  <c r="N386" i="13"/>
  <c r="AF386" i="13" s="1"/>
  <c r="AL386" i="13" s="1"/>
  <c r="J392" i="13"/>
  <c r="AB392" i="13" s="1"/>
  <c r="AH392" i="13" s="1"/>
  <c r="N392" i="13"/>
  <c r="AF392" i="13" s="1"/>
  <c r="AL392" i="13" s="1"/>
  <c r="L393" i="13"/>
  <c r="J394" i="13"/>
  <c r="AB394" i="13" s="1"/>
  <c r="AH394" i="13" s="1"/>
  <c r="N394" i="13"/>
  <c r="L395" i="13"/>
  <c r="AD395" i="13" s="1"/>
  <c r="K287" i="13"/>
  <c r="J396" i="13"/>
  <c r="L290" i="13"/>
  <c r="R396" i="13" s="1"/>
  <c r="L297" i="13"/>
  <c r="K308" i="13"/>
  <c r="M311" i="13"/>
  <c r="Y398" i="13" s="1"/>
  <c r="M307" i="13"/>
  <c r="J311" i="13"/>
  <c r="V398" i="13" s="1"/>
  <c r="J370" i="13"/>
  <c r="AB370" i="13" s="1"/>
  <c r="AH370" i="13" s="1"/>
  <c r="AF371" i="13"/>
  <c r="AL371" i="13" s="1"/>
  <c r="AC372" i="13"/>
  <c r="AI372" i="13" s="1"/>
  <c r="L375" i="13"/>
  <c r="AD375" i="13" s="1"/>
  <c r="AJ375" i="13" s="1"/>
  <c r="AC378" i="13"/>
  <c r="AI378" i="13" s="1"/>
  <c r="AC380" i="13"/>
  <c r="AI380" i="13" s="1"/>
  <c r="L381" i="13"/>
  <c r="AD381" i="13" s="1"/>
  <c r="AJ381" i="13" s="1"/>
  <c r="N384" i="13"/>
  <c r="AF384" i="13" s="1"/>
  <c r="AL384" i="13" s="1"/>
  <c r="K370" i="13"/>
  <c r="M375" i="13"/>
  <c r="AE375" i="13" s="1"/>
  <c r="AK375" i="13" s="1"/>
  <c r="M377" i="13"/>
  <c r="AE377" i="13" s="1"/>
  <c r="AK377" i="13" s="1"/>
  <c r="K382" i="13"/>
  <c r="M383" i="13"/>
  <c r="AE383" i="13" s="1"/>
  <c r="AK383" i="13" s="1"/>
  <c r="K384" i="13"/>
  <c r="M385" i="13"/>
  <c r="AE385" i="13" s="1"/>
  <c r="AK385" i="13" s="1"/>
  <c r="M387" i="13"/>
  <c r="K388" i="13"/>
  <c r="AC388" i="13" s="1"/>
  <c r="AI388" i="13" s="1"/>
  <c r="K390" i="13"/>
  <c r="M391" i="13"/>
  <c r="AE391" i="13" s="1"/>
  <c r="AK391" i="13" s="1"/>
  <c r="K392" i="13"/>
  <c r="M393" i="13"/>
  <c r="AE393" i="13" s="1"/>
  <c r="AK393" i="13" s="1"/>
  <c r="K394" i="13"/>
  <c r="M395" i="13"/>
  <c r="AE395" i="13" s="1"/>
  <c r="N301" i="13"/>
  <c r="Z397" i="13" s="1"/>
  <c r="N291" i="13"/>
  <c r="Z396" i="13" s="1"/>
  <c r="J306" i="13"/>
  <c r="N316" i="13"/>
  <c r="AF369" i="13"/>
  <c r="AL369" i="13" s="1"/>
  <c r="L371" i="13"/>
  <c r="AD371" i="13" s="1"/>
  <c r="AJ371" i="13" s="1"/>
  <c r="J380" i="13"/>
  <c r="AB380" i="13" s="1"/>
  <c r="AH380" i="13" s="1"/>
  <c r="J388" i="13"/>
  <c r="AB388" i="13" s="1"/>
  <c r="AH388" i="13" s="1"/>
  <c r="K369" i="13"/>
  <c r="M370" i="13"/>
  <c r="AE370" i="13"/>
  <c r="AK370" i="13" s="1"/>
  <c r="K371" i="13"/>
  <c r="AC371" i="13" s="1"/>
  <c r="AI371" i="13" s="1"/>
  <c r="M372" i="13"/>
  <c r="AE372" i="13" s="1"/>
  <c r="AK372" i="13" s="1"/>
  <c r="K373" i="13"/>
  <c r="AC373" i="13" s="1"/>
  <c r="AI373" i="13" s="1"/>
  <c r="M374" i="13"/>
  <c r="AE374" i="13" s="1"/>
  <c r="AK374" i="13" s="1"/>
  <c r="K375" i="13"/>
  <c r="AC375" i="13" s="1"/>
  <c r="AI375" i="13" s="1"/>
  <c r="AB375" i="13"/>
  <c r="AH375" i="13" s="1"/>
  <c r="AE376" i="13"/>
  <c r="AK376" i="13" s="1"/>
  <c r="AE378" i="13"/>
  <c r="AK378" i="13" s="1"/>
  <c r="K379" i="13"/>
  <c r="AC379" i="13"/>
  <c r="AI379" i="13" s="1"/>
  <c r="M380" i="13"/>
  <c r="AE380" i="13" s="1"/>
  <c r="AK380" i="13" s="1"/>
  <c r="K381" i="13"/>
  <c r="AC381" i="13" s="1"/>
  <c r="AI381" i="13" s="1"/>
  <c r="AC393" i="13"/>
  <c r="AI393" i="13" s="1"/>
  <c r="AE394" i="13"/>
  <c r="AK394" i="13" s="1"/>
  <c r="M288" i="13"/>
  <c r="L288" i="13"/>
  <c r="L291" i="13"/>
  <c r="X396" i="13" s="1"/>
  <c r="K291" i="13"/>
  <c r="W396" i="13" s="1"/>
  <c r="K298" i="13"/>
  <c r="N306" i="13"/>
  <c r="K310" i="13"/>
  <c r="Q398" i="13" s="1"/>
  <c r="J374" i="13"/>
  <c r="AB374" i="13" s="1"/>
  <c r="AH374" i="13" s="1"/>
  <c r="K377" i="13"/>
  <c r="AE381" i="13"/>
  <c r="AK381" i="13" s="1"/>
  <c r="N382" i="13"/>
  <c r="AF382" i="13" s="1"/>
  <c r="AL382" i="13" s="1"/>
  <c r="L383" i="13"/>
  <c r="AD383" i="13" s="1"/>
  <c r="AJ383" i="13" s="1"/>
  <c r="AC386" i="13"/>
  <c r="AI386" i="13" s="1"/>
  <c r="AE389" i="13"/>
  <c r="AK389" i="13" s="1"/>
  <c r="M300" i="13"/>
  <c r="S397" i="13" s="1"/>
  <c r="L376" i="13"/>
  <c r="AD376" i="13" s="1"/>
  <c r="AJ376" i="13" s="1"/>
  <c r="N377" i="13"/>
  <c r="AB379" i="13"/>
  <c r="AH379" i="13" s="1"/>
  <c r="AD380" i="13"/>
  <c r="AJ380" i="13" s="1"/>
  <c r="J381" i="13"/>
  <c r="AF381" i="13"/>
  <c r="AL381" i="13" s="1"/>
  <c r="L382" i="13"/>
  <c r="AD382" i="13" s="1"/>
  <c r="AJ382" i="13" s="1"/>
  <c r="J383" i="13"/>
  <c r="N383" i="13"/>
  <c r="AF383" i="13" s="1"/>
  <c r="AL383" i="13" s="1"/>
  <c r="L384" i="13"/>
  <c r="AB385" i="13"/>
  <c r="AH385" i="13" s="1"/>
  <c r="N385" i="13"/>
  <c r="AF387" i="13"/>
  <c r="AL387" i="13" s="1"/>
  <c r="AD388" i="13"/>
  <c r="AJ388" i="13" s="1"/>
  <c r="J389" i="13"/>
  <c r="L390" i="13"/>
  <c r="J391" i="13"/>
  <c r="AB391" i="13" s="1"/>
  <c r="AH391" i="13" s="1"/>
  <c r="N391" i="13"/>
  <c r="L392" i="13"/>
  <c r="AD392" i="13" s="1"/>
  <c r="AJ392" i="13" s="1"/>
  <c r="AB393" i="13"/>
  <c r="AH393" i="13" s="1"/>
  <c r="N393" i="13"/>
  <c r="J395" i="13"/>
  <c r="AF395" i="13"/>
  <c r="M286" i="13"/>
  <c r="J377" i="13"/>
  <c r="L378" i="13"/>
  <c r="N379" i="13"/>
  <c r="L386" i="13"/>
  <c r="AD386" i="13" s="1"/>
  <c r="AJ386" i="13" s="1"/>
  <c r="J387" i="13"/>
  <c r="AB387" i="13" s="1"/>
  <c r="AH387" i="13" s="1"/>
  <c r="N389" i="13"/>
  <c r="AF389" i="13" s="1"/>
  <c r="AL389" i="13" s="1"/>
  <c r="L394" i="13"/>
  <c r="AD394" i="13" s="1"/>
  <c r="AJ394" i="13" s="1"/>
  <c r="M392" i="13"/>
  <c r="AE392" i="13" s="1"/>
  <c r="AK392" i="13" s="1"/>
  <c r="AE382" i="13"/>
  <c r="AK382" i="13" s="1"/>
  <c r="AC389" i="13"/>
  <c r="AI389" i="13" s="1"/>
  <c r="AE390" i="13"/>
  <c r="AK390" i="13" s="1"/>
  <c r="AB396" i="13" l="1"/>
  <c r="N311" i="13"/>
  <c r="Z398" i="13" s="1"/>
  <c r="N397" i="13"/>
  <c r="N328" i="13"/>
  <c r="AD396" i="13"/>
  <c r="AB389" i="13"/>
  <c r="AH389" i="13" s="1"/>
  <c r="AF379" i="13"/>
  <c r="AL379" i="13" s="1"/>
  <c r="M298" i="13"/>
  <c r="AE397" i="13" s="1"/>
  <c r="J302" i="13"/>
  <c r="N307" i="13"/>
  <c r="L397" i="13"/>
  <c r="AB372" i="13"/>
  <c r="AH372" i="13" s="1"/>
  <c r="J300" i="13"/>
  <c r="P397" i="13" s="1"/>
  <c r="J318" i="13"/>
  <c r="J307" i="13"/>
  <c r="M312" i="13"/>
  <c r="M310" i="13"/>
  <c r="S398" i="13" s="1"/>
  <c r="AC369" i="13"/>
  <c r="AI369" i="13" s="1"/>
  <c r="M398" i="13"/>
  <c r="K297" i="13"/>
  <c r="AD369" i="13"/>
  <c r="AJ369" i="13" s="1"/>
  <c r="N300" i="13"/>
  <c r="T397" i="13" s="1"/>
  <c r="L308" i="13"/>
  <c r="K322" i="13"/>
  <c r="K311" i="13"/>
  <c r="W398" i="13" s="1"/>
  <c r="AF393" i="13"/>
  <c r="AL393" i="13" s="1"/>
  <c r="AF377" i="13"/>
  <c r="AL377" i="13" s="1"/>
  <c r="J316" i="13"/>
  <c r="M317" i="13"/>
  <c r="K318" i="13"/>
  <c r="K296" i="13"/>
  <c r="M396" i="13"/>
  <c r="AE396" i="13" s="1"/>
  <c r="L312" i="13"/>
  <c r="AE371" i="13"/>
  <c r="AK371" i="13" s="1"/>
  <c r="J397" i="13"/>
  <c r="AB395" i="13"/>
  <c r="AF391" i="13"/>
  <c r="AL391" i="13" s="1"/>
  <c r="AD390" i="13"/>
  <c r="AJ390" i="13" s="1"/>
  <c r="AD384" i="13"/>
  <c r="AJ384" i="13" s="1"/>
  <c r="AB383" i="13"/>
  <c r="AH383" i="13" s="1"/>
  <c r="AB377" i="13"/>
  <c r="AH377" i="13" s="1"/>
  <c r="L301" i="13"/>
  <c r="X397" i="13" s="1"/>
  <c r="AC370" i="13"/>
  <c r="AI370" i="13" s="1"/>
  <c r="M296" i="13"/>
  <c r="AF385" i="13"/>
  <c r="AL385" i="13" s="1"/>
  <c r="AB381" i="13"/>
  <c r="AH381" i="13" s="1"/>
  <c r="AD378" i="13"/>
  <c r="AJ378" i="13" s="1"/>
  <c r="AC377" i="13"/>
  <c r="AI377" i="13" s="1"/>
  <c r="N326" i="13"/>
  <c r="AC394" i="13"/>
  <c r="AI394" i="13" s="1"/>
  <c r="AC392" i="13"/>
  <c r="AI392" i="13" s="1"/>
  <c r="AC390" i="13"/>
  <c r="AI390" i="13" s="1"/>
  <c r="AE387" i="13"/>
  <c r="AK387" i="13" s="1"/>
  <c r="AC384" i="13"/>
  <c r="AI384" i="13" s="1"/>
  <c r="AC382" i="13"/>
  <c r="AI382" i="13" s="1"/>
  <c r="J321" i="13"/>
  <c r="V399" i="13" s="1"/>
  <c r="M321" i="13"/>
  <c r="Y399" i="13" s="1"/>
  <c r="L307" i="13"/>
  <c r="K396" i="13"/>
  <c r="AC396" i="13" s="1"/>
  <c r="AF394" i="13"/>
  <c r="AL394" i="13" s="1"/>
  <c r="AD393" i="13"/>
  <c r="AJ393" i="13" s="1"/>
  <c r="AB378" i="13"/>
  <c r="AH378" i="13" s="1"/>
  <c r="N302" i="13"/>
  <c r="K330" i="13"/>
  <c r="Q400" i="13" s="1"/>
  <c r="L296" i="13"/>
  <c r="AC374" i="13"/>
  <c r="AI374" i="13" s="1"/>
  <c r="AD379" i="13"/>
  <c r="AJ379" i="13" s="1"/>
  <c r="AD377" i="13"/>
  <c r="AJ377" i="13" s="1"/>
  <c r="AF396" i="13"/>
  <c r="L310" i="13"/>
  <c r="R398" i="13" s="1"/>
  <c r="L320" i="13" l="1"/>
  <c r="R399" i="13" s="1"/>
  <c r="K340" i="13"/>
  <c r="Q401" i="13" s="1"/>
  <c r="M331" i="13"/>
  <c r="Y400" i="13" s="1"/>
  <c r="M327" i="13"/>
  <c r="K397" i="13"/>
  <c r="N398" i="13"/>
  <c r="M306" i="13"/>
  <c r="L311" i="13"/>
  <c r="X398" i="13" s="1"/>
  <c r="AB397" i="13"/>
  <c r="L322" i="13"/>
  <c r="K306" i="13"/>
  <c r="M399" i="13"/>
  <c r="K332" i="13"/>
  <c r="N310" i="13"/>
  <c r="T398" i="13" s="1"/>
  <c r="K307" i="13"/>
  <c r="M322" i="13"/>
  <c r="J328" i="13"/>
  <c r="AD397" i="13"/>
  <c r="M308" i="13"/>
  <c r="AE398" i="13" s="1"/>
  <c r="AF397" i="13"/>
  <c r="L317" i="13"/>
  <c r="J398" i="13"/>
  <c r="J310" i="13"/>
  <c r="P398" i="13" s="1"/>
  <c r="J312" i="13"/>
  <c r="N338" i="13"/>
  <c r="L306" i="13"/>
  <c r="N312" i="13"/>
  <c r="L398" i="13"/>
  <c r="J331" i="13"/>
  <c r="V400" i="13" s="1"/>
  <c r="N336" i="13"/>
  <c r="K328" i="13"/>
  <c r="J326" i="13"/>
  <c r="K321" i="13"/>
  <c r="W399" i="13" s="1"/>
  <c r="L318" i="13"/>
  <c r="M320" i="13"/>
  <c r="S399" i="13" s="1"/>
  <c r="J317" i="13"/>
  <c r="N317" i="13"/>
  <c r="N321" i="13"/>
  <c r="Z399" i="13" s="1"/>
  <c r="M400" i="13" l="1"/>
  <c r="K360" i="13"/>
  <c r="Q403" i="13" s="1"/>
  <c r="K350" i="13"/>
  <c r="Q402" i="13" s="1"/>
  <c r="N348" i="13"/>
  <c r="N358" i="13"/>
  <c r="J399" i="13"/>
  <c r="J320" i="13"/>
  <c r="P399" i="13" s="1"/>
  <c r="L327" i="13"/>
  <c r="L328" i="13"/>
  <c r="J336" i="13"/>
  <c r="L316" i="13"/>
  <c r="N399" i="13"/>
  <c r="AD398" i="13"/>
  <c r="AB398" i="13"/>
  <c r="M318" i="13"/>
  <c r="M316" i="13"/>
  <c r="AC397" i="13"/>
  <c r="M341" i="13"/>
  <c r="Y401" i="13" s="1"/>
  <c r="K331" i="13"/>
  <c r="W400" i="13" s="1"/>
  <c r="J341" i="13"/>
  <c r="V401" i="13" s="1"/>
  <c r="N322" i="13"/>
  <c r="M332" i="13"/>
  <c r="N320" i="13"/>
  <c r="T399" i="13" s="1"/>
  <c r="L321" i="13"/>
  <c r="X399" i="13" s="1"/>
  <c r="J327" i="13"/>
  <c r="N356" i="13"/>
  <c r="N346" i="13"/>
  <c r="L332" i="13"/>
  <c r="M337" i="13"/>
  <c r="M330" i="13"/>
  <c r="S400" i="13" s="1"/>
  <c r="J322" i="13"/>
  <c r="J338" i="13"/>
  <c r="K398" i="13"/>
  <c r="N331" i="13"/>
  <c r="Z400" i="13" s="1"/>
  <c r="N327" i="13"/>
  <c r="K338" i="13"/>
  <c r="L399" i="13"/>
  <c r="K317" i="13"/>
  <c r="K342" i="13"/>
  <c r="K316" i="13"/>
  <c r="AF398" i="13"/>
  <c r="L330" i="13"/>
  <c r="R400" i="13" s="1"/>
  <c r="Q405" i="13" l="1"/>
  <c r="N400" i="13"/>
  <c r="L342" i="13"/>
  <c r="L331" i="13"/>
  <c r="X400" i="13" s="1"/>
  <c r="M361" i="13"/>
  <c r="Y403" i="13" s="1"/>
  <c r="M351" i="13"/>
  <c r="Y402" i="13" s="1"/>
  <c r="L337" i="13"/>
  <c r="N337" i="13"/>
  <c r="J332" i="13"/>
  <c r="M401" i="13"/>
  <c r="J337" i="13"/>
  <c r="N332" i="13"/>
  <c r="M328" i="13"/>
  <c r="AE400" i="13" s="1"/>
  <c r="AF399" i="13"/>
  <c r="J356" i="13"/>
  <c r="J346" i="13"/>
  <c r="L400" i="13"/>
  <c r="AB399" i="13"/>
  <c r="AD399" i="13"/>
  <c r="AC398" i="13"/>
  <c r="M340" i="13"/>
  <c r="S401" i="13" s="1"/>
  <c r="AE399" i="13"/>
  <c r="L340" i="13"/>
  <c r="R401" i="13" s="1"/>
  <c r="K326" i="13"/>
  <c r="K327" i="13"/>
  <c r="K358" i="13"/>
  <c r="K348" i="13"/>
  <c r="J358" i="13"/>
  <c r="J348" i="13"/>
  <c r="M357" i="13"/>
  <c r="M347" i="13"/>
  <c r="J400" i="13"/>
  <c r="N330" i="13"/>
  <c r="T400" i="13" s="1"/>
  <c r="K341" i="13"/>
  <c r="W401" i="13" s="1"/>
  <c r="J361" i="13"/>
  <c r="V403" i="13" s="1"/>
  <c r="J351" i="13"/>
  <c r="V402" i="13" s="1"/>
  <c r="K362" i="13"/>
  <c r="K352" i="13"/>
  <c r="K399" i="13"/>
  <c r="AC399" i="13" s="1"/>
  <c r="N341" i="13"/>
  <c r="Z401" i="13" s="1"/>
  <c r="M342" i="13"/>
  <c r="M326" i="13"/>
  <c r="L326" i="13"/>
  <c r="L338" i="13"/>
  <c r="J330" i="13"/>
  <c r="P400" i="13" s="1"/>
  <c r="V405" i="13" l="1"/>
  <c r="L358" i="13"/>
  <c r="L348" i="13"/>
  <c r="AB400" i="13"/>
  <c r="K400" i="13"/>
  <c r="AC400" i="13" s="1"/>
  <c r="AD400" i="13"/>
  <c r="N342" i="13"/>
  <c r="N347" i="13"/>
  <c r="N357" i="13"/>
  <c r="Y405" i="13"/>
  <c r="M403" i="13"/>
  <c r="K336" i="13"/>
  <c r="N401" i="13"/>
  <c r="L362" i="13"/>
  <c r="L352" i="13"/>
  <c r="J340" i="13"/>
  <c r="P401" i="13" s="1"/>
  <c r="L336" i="13"/>
  <c r="M362" i="13"/>
  <c r="M352" i="13"/>
  <c r="N361" i="13"/>
  <c r="Z403" i="13" s="1"/>
  <c r="N351" i="13"/>
  <c r="Z402" i="13" s="1"/>
  <c r="K351" i="13"/>
  <c r="W402" i="13" s="1"/>
  <c r="K361" i="13"/>
  <c r="W403" i="13" s="1"/>
  <c r="W405" i="13" s="1"/>
  <c r="K337" i="13"/>
  <c r="L360" i="13"/>
  <c r="R403" i="13" s="1"/>
  <c r="L350" i="13"/>
  <c r="R402" i="13" s="1"/>
  <c r="M360" i="13"/>
  <c r="S403" i="13" s="1"/>
  <c r="M350" i="13"/>
  <c r="S402" i="13" s="1"/>
  <c r="M338" i="13"/>
  <c r="AE401" i="13" s="1"/>
  <c r="J401" i="13"/>
  <c r="L401" i="13"/>
  <c r="AF400" i="13"/>
  <c r="M336" i="13"/>
  <c r="N340" i="13"/>
  <c r="T401" i="13" s="1"/>
  <c r="M402" i="13"/>
  <c r="J347" i="13"/>
  <c r="J357" i="13"/>
  <c r="J342" i="13"/>
  <c r="L357" i="13"/>
  <c r="L347" i="13"/>
  <c r="L341" i="13"/>
  <c r="X401" i="13" s="1"/>
  <c r="S405" i="13" l="1"/>
  <c r="AB401" i="13"/>
  <c r="Z405" i="13"/>
  <c r="J352" i="13"/>
  <c r="J362" i="13"/>
  <c r="N403" i="13"/>
  <c r="N405" i="13" s="1"/>
  <c r="L402" i="13"/>
  <c r="AD401" i="13"/>
  <c r="N402" i="13"/>
  <c r="N360" i="13"/>
  <c r="T403" i="13" s="1"/>
  <c r="N350" i="13"/>
  <c r="T402" i="13" s="1"/>
  <c r="K357" i="13"/>
  <c r="K347" i="13"/>
  <c r="L356" i="13"/>
  <c r="L346" i="13"/>
  <c r="K356" i="13"/>
  <c r="K346" i="13"/>
  <c r="L403" i="13"/>
  <c r="J402" i="13"/>
  <c r="M346" i="13"/>
  <c r="M356" i="13"/>
  <c r="M358" i="13"/>
  <c r="M348" i="13"/>
  <c r="AE402" i="13" s="1"/>
  <c r="R405" i="13"/>
  <c r="J350" i="13"/>
  <c r="P402" i="13" s="1"/>
  <c r="J360" i="13"/>
  <c r="P403" i="13" s="1"/>
  <c r="AF401" i="13"/>
  <c r="M405" i="13"/>
  <c r="J403" i="13"/>
  <c r="L361" i="13"/>
  <c r="X403" i="13" s="1"/>
  <c r="L351" i="13"/>
  <c r="X402" i="13" s="1"/>
  <c r="K401" i="13"/>
  <c r="N362" i="13"/>
  <c r="N352" i="13"/>
  <c r="L405" i="13" l="1"/>
  <c r="J405" i="13"/>
  <c r="AD403" i="13"/>
  <c r="AC401" i="13"/>
  <c r="T405" i="13"/>
  <c r="AF403" i="13"/>
  <c r="X405" i="13"/>
  <c r="AB402" i="13"/>
  <c r="K402" i="13"/>
  <c r="AC402" i="13" s="1"/>
  <c r="AF402" i="13"/>
  <c r="AB403" i="13"/>
  <c r="P405" i="13"/>
  <c r="AE403" i="13"/>
  <c r="AE405" i="13"/>
  <c r="AE407" i="13" s="1"/>
  <c r="K403" i="13"/>
  <c r="AC403" i="13" s="1"/>
  <c r="AD402" i="13"/>
  <c r="K405" i="13" l="1"/>
  <c r="AC405" i="13" s="1"/>
  <c r="AC407" i="13" s="1"/>
  <c r="AD405" i="13"/>
  <c r="AD407" i="13" s="1"/>
  <c r="AE410" i="13"/>
  <c r="AE409" i="13"/>
  <c r="AF405" i="13"/>
  <c r="AF407" i="13" s="1"/>
  <c r="AB405" i="13"/>
  <c r="AB407" i="13" s="1"/>
  <c r="AF410" i="13" l="1"/>
  <c r="AF409" i="13"/>
  <c r="AB410" i="13"/>
  <c r="AB409" i="13"/>
  <c r="AC409" i="13"/>
  <c r="AC410" i="13"/>
  <c r="AD410" i="13"/>
  <c r="AD409" i="13"/>
  <c r="E13" i="8" l="1"/>
  <c r="F13" i="8"/>
  <c r="G13" i="8"/>
  <c r="H13" i="8"/>
  <c r="I13" i="8"/>
  <c r="E12" i="8" l="1"/>
  <c r="G12" i="8"/>
  <c r="H12" i="8"/>
  <c r="I12" i="8"/>
  <c r="F11" i="8" l="1"/>
  <c r="G11" i="8"/>
  <c r="H11" i="8"/>
  <c r="I11" i="8"/>
  <c r="C3" i="11"/>
  <c r="E10" i="8" l="1"/>
  <c r="F10" i="8"/>
  <c r="G10" i="8"/>
  <c r="H10" i="8"/>
  <c r="I10" i="8"/>
  <c r="I4" i="10" l="1"/>
  <c r="I3" i="10"/>
  <c r="F5" i="11" l="1"/>
  <c r="G5" i="11"/>
  <c r="C5" i="11"/>
  <c r="K4" i="8" l="1"/>
  <c r="K3" i="8" s="1"/>
  <c r="N4" i="8"/>
  <c r="N3" i="8" s="1"/>
  <c r="O4" i="8"/>
  <c r="O3" i="8" s="1"/>
  <c r="E9" i="8" l="1"/>
  <c r="F9" i="8"/>
  <c r="G9" i="8"/>
  <c r="H9" i="8"/>
  <c r="I9" i="8"/>
  <c r="F35" i="3" l="1"/>
  <c r="F43" i="3" s="1"/>
  <c r="E56" i="9" s="1"/>
  <c r="G56" i="9" l="1"/>
  <c r="F20" i="3"/>
  <c r="F42" i="3" s="1"/>
  <c r="E55" i="9" s="1"/>
  <c r="H6" i="3"/>
  <c r="I6" i="3"/>
  <c r="J6" i="3"/>
  <c r="G6" i="3"/>
  <c r="F46" i="3" l="1"/>
  <c r="G20" i="3" l="1"/>
  <c r="G42" i="3" s="1"/>
  <c r="F55" i="9" s="1"/>
  <c r="H11" i="3"/>
  <c r="H12" i="3" s="1"/>
  <c r="J17" i="3" s="1"/>
  <c r="J18" i="3" s="1"/>
  <c r="I4" i="3"/>
  <c r="I10" i="3" s="1"/>
  <c r="I11" i="3" s="1"/>
  <c r="I12" i="3" s="1"/>
  <c r="J4" i="3"/>
  <c r="J10" i="3" s="1"/>
  <c r="J11" i="3" s="1"/>
  <c r="J12" i="3" s="1"/>
  <c r="G12" i="3" l="1"/>
  <c r="I17" i="3" s="1"/>
  <c r="I18" i="3" s="1"/>
  <c r="H15" i="3" l="1"/>
  <c r="H20" i="3" s="1"/>
  <c r="J14" i="3"/>
  <c r="I14" i="3"/>
  <c r="H42" i="3" l="1"/>
  <c r="F26" i="3"/>
  <c r="I15" i="3"/>
  <c r="J15" i="3"/>
  <c r="F48" i="3" l="1"/>
  <c r="G31" i="3"/>
  <c r="G35" i="3" s="1"/>
  <c r="I20" i="3"/>
  <c r="I42" i="3" s="1"/>
  <c r="J20" i="3"/>
  <c r="J42" i="3" s="1"/>
  <c r="G55" i="9"/>
  <c r="H46" i="3"/>
  <c r="H55" i="9" l="1"/>
  <c r="I55" i="9"/>
  <c r="G43" i="3"/>
  <c r="F56" i="9" s="1"/>
  <c r="H26" i="3" l="1"/>
  <c r="H27" i="3" s="1"/>
  <c r="J31" i="3"/>
  <c r="J35" i="3" s="1"/>
  <c r="J43" i="3" s="1"/>
  <c r="G46" i="3"/>
  <c r="G48" i="3" s="1"/>
  <c r="H48" i="3" l="1"/>
  <c r="I31" i="3"/>
  <c r="I35" i="3" s="1"/>
  <c r="I43" i="3" s="1"/>
  <c r="I56" i="9"/>
  <c r="J46" i="3"/>
  <c r="H56" i="9" l="1"/>
  <c r="I46" i="3"/>
  <c r="J48" i="3"/>
  <c r="I48" i="3" l="1"/>
  <c r="L4" i="8" l="1"/>
  <c r="L3" i="8" s="1"/>
  <c r="D5" i="11" l="1"/>
  <c r="F51" i="9"/>
  <c r="M4" i="8" l="1"/>
  <c r="M3" i="8" s="1"/>
  <c r="B2" i="8" s="1"/>
  <c r="E5" i="11" l="1"/>
  <c r="G5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Rhys Jones</author>
  </authors>
  <commentList>
    <comment ref="I75" authorId="0" shapeId="0" xr:uid="{19D6BDE3-5321-41D5-9ED2-4AFB7621642F}">
      <text>
        <r>
          <rPr>
            <b/>
            <sz val="9"/>
            <color indexed="81"/>
            <rFont val="Tahoma"/>
            <family val="2"/>
          </rPr>
          <t>Rhys Jones:</t>
        </r>
        <r>
          <rPr>
            <sz val="9"/>
            <color indexed="81"/>
            <rFont val="Tahoma"/>
            <family val="2"/>
          </rPr>
          <t xml:space="preserve">
Aggregate demand goes "down" by flat rate 0.5% due to assumed increased efficiencies in appliances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Rhys Jones</author>
  </authors>
  <commentList>
    <comment ref="G27" authorId="0" shapeId="0" xr:uid="{8351D06C-D2F1-41CC-A5EC-BE5A65C0C9F6}">
      <text>
        <r>
          <rPr>
            <b/>
            <sz val="9"/>
            <color indexed="81"/>
            <rFont val="Tahoma"/>
            <family val="2"/>
          </rPr>
          <t>Rhys Jones:</t>
        </r>
        <r>
          <rPr>
            <sz val="9"/>
            <color indexed="81"/>
            <rFont val="Tahoma"/>
            <family val="2"/>
          </rPr>
          <t xml:space="preserve">
Should be linked to recovered revenue tab</t>
        </r>
      </text>
    </comment>
  </commentList>
</comments>
</file>

<file path=xl/sharedStrings.xml><?xml version="1.0" encoding="utf-8"?>
<sst xmlns="http://schemas.openxmlformats.org/spreadsheetml/2006/main" count="3310" uniqueCount="863">
  <si>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</si>
  <si>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</si>
  <si>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</si>
  <si>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</si>
  <si>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</si>
  <si>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</si>
  <si>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</si>
  <si>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</si>
  <si>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</si>
  <si>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</si>
  <si>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</si>
  <si>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</si>
  <si>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</si>
  <si>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</si>
  <si>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</si>
  <si>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</si>
  <si>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</si>
  <si>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</si>
  <si>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</si>
  <si>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</si>
  <si>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</si>
  <si>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</si>
  <si>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</si>
  <si>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</si>
  <si>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</si>
  <si>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</si>
  <si>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</si>
  <si>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</si>
  <si>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</si>
  <si>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</si>
  <si>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</si>
  <si>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</si>
  <si>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</si>
  <si>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</si>
  <si>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</si>
  <si>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</si>
  <si>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</si>
  <si>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</si>
  <si>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</si>
  <si>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</si>
  <si>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</si>
  <si>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</si>
  <si>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</si>
  <si>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</si>
  <si>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</si>
  <si>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</si>
  <si>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</si>
  <si>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</si>
  <si>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</si>
  <si>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</si>
  <si>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</si>
  <si>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</si>
  <si>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</si>
  <si>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</si>
  <si>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</si>
  <si>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</si>
  <si>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</si>
  <si>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UNDER / OVER RECOVERY CARRIED FORWARDS (ECN)</t>
  </si>
  <si>
    <t>ECN CHARGES ARITHMETICAL PRICE CHANGE</t>
  </si>
  <si>
    <t>TABLE 5: LDZ &amp; CUSTOMER CHARGE ELEMENTS</t>
  </si>
  <si>
    <t>DN ALLOWED REVENUE LESS ECN REVENUE</t>
  </si>
  <si>
    <t>DN COLLECTABLE REVENUE LESS ECN REVENUE</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</si>
  <si>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</si>
  <si>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</si>
  <si>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</si>
  <si>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</si>
  <si>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</si>
  <si>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</si>
  <si>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</si>
  <si>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</si>
  <si>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</si>
  <si>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</si>
  <si>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</si>
  <si>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</si>
  <si>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</si>
  <si>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</si>
  <si>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</si>
  <si>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</si>
  <si>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BAD DEBT</t>
  </si>
  <si>
    <t>BDt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</si>
  <si>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</si>
  <si>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</si>
  <si>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</si>
  <si>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</si>
  <si>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</si>
  <si>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</si>
  <si>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</si>
  <si>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</si>
  <si>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</si>
  <si>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</si>
  <si>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</si>
  <si>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</si>
  <si>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</si>
  <si>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</si>
  <si>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</si>
  <si>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</si>
  <si>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</si>
  <si>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</si>
  <si>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LDZ &amp; CUSTOMER CHARGES ARITHMETICAL PRICE CHANGE</t>
  </si>
  <si>
    <t>TOTAL ECN CHARGES ARITHMETICAL PRICE CHANGE</t>
  </si>
  <si>
    <t>ALLOWED REVENUE (AS PUBLISHED)</t>
  </si>
  <si>
    <t>FORECAST INFLATION FACTOR; CPIH (AS PUBLISHED)</t>
  </si>
  <si>
    <t>TOTAL CALCULATED REVENUE NOMINAL (AS PUBLISHED)</t>
  </si>
  <si>
    <t>ECN TOTAL ALLOWED REVENUE (AS PUBLISHED)</t>
  </si>
  <si>
    <t>WWU  - Wales &amp; West Utilities</t>
  </si>
  <si>
    <t>SpC 6.1</t>
  </si>
  <si>
    <t>£m 18/19 prices</t>
  </si>
  <si>
    <t>Correction factor</t>
  </si>
  <si>
    <t>K rate of interest</t>
  </si>
  <si>
    <t>annual nominal %</t>
  </si>
  <si>
    <t>Allowed revenue</t>
  </si>
  <si>
    <t>Parameter</t>
  </si>
  <si>
    <t>Licence condition</t>
  </si>
  <si>
    <t>Units</t>
  </si>
  <si>
    <t>Term</t>
  </si>
  <si>
    <t>Constant</t>
  </si>
  <si>
    <t>Annual values</t>
  </si>
  <si>
    <t>PCFM year ending</t>
  </si>
  <si>
    <t>Allowed revenue determination</t>
  </si>
  <si>
    <t>Calculated revenue (as published)</t>
  </si>
  <si>
    <t>£m nominal</t>
  </si>
  <si>
    <t>AIP adjustment term (as published)</t>
  </si>
  <si>
    <t>Adjusted revenue (as published)</t>
  </si>
  <si>
    <t>Legacy Allowed Revenue</t>
  </si>
  <si>
    <t>K Correction Factor</t>
  </si>
  <si>
    <t>Allowed Revenue</t>
  </si>
  <si>
    <t>Recovered Revenue</t>
  </si>
  <si>
    <t>AIP adjustment term</t>
  </si>
  <si>
    <t xml:space="preserve">Vanilla weighted average cost of capital </t>
  </si>
  <si>
    <t>annual real %</t>
  </si>
  <si>
    <t>1 + inflation (from year t to t+1)</t>
  </si>
  <si>
    <t>annual %</t>
  </si>
  <si>
    <t>Nominal time value of money</t>
  </si>
  <si>
    <t>Calculated revenue</t>
  </si>
  <si>
    <t>Real to nominal prices conversion factor</t>
  </si>
  <si>
    <t>scalar</t>
  </si>
  <si>
    <t>AIP Adjustment Term</t>
  </si>
  <si>
    <t>Adjusted revenue (live)</t>
  </si>
  <si>
    <t>Correction term</t>
  </si>
  <si>
    <t>Sterling Overnight Index Average (SONIA)</t>
  </si>
  <si>
    <t>K rate margin</t>
  </si>
  <si>
    <t>Over/undercollection percentage for penal rate adjustment</t>
  </si>
  <si>
    <t>Penal rate proportion</t>
  </si>
  <si>
    <t>Penal rate adjustment</t>
  </si>
  <si>
    <t>Recovered Revenue (+ forecast)</t>
  </si>
  <si>
    <t>End of sheet</t>
  </si>
  <si>
    <t>Wales &amp; West</t>
  </si>
  <si>
    <t>Rt* x  PIt* / PI2018/19</t>
  </si>
  <si>
    <t/>
  </si>
  <si>
    <t>ADJt*</t>
  </si>
  <si>
    <t>ADJRt*</t>
  </si>
  <si>
    <t>WACCt</t>
  </si>
  <si>
    <t>PIt+1/PIt</t>
  </si>
  <si>
    <t>TVMt</t>
  </si>
  <si>
    <t>Rt x  PIt / PI2018/19</t>
  </si>
  <si>
    <t>ADJRt</t>
  </si>
  <si>
    <t>It</t>
  </si>
  <si>
    <t>PRPt</t>
  </si>
  <si>
    <t>PRAt</t>
  </si>
  <si>
    <t>Revenue</t>
  </si>
  <si>
    <t>Its values feed into the MOD calculation below and are saved via functionality on the "LiveResults" sheet so it can be recalled in the MOD calculation in the following year.</t>
  </si>
  <si>
    <t>Note: Base revenue referred to in the PCFM is not the BRt terms quoted in the licence as this also includes the terms TRUE and RPIFt which relate to retail price index adjustments</t>
  </si>
  <si>
    <t>Fast money</t>
  </si>
  <si>
    <t>Pass-through expenditure</t>
  </si>
  <si>
    <t>Depreciation</t>
  </si>
  <si>
    <t>Return</t>
  </si>
  <si>
    <t>Equity issuance costs</t>
  </si>
  <si>
    <t>Base revenue</t>
  </si>
  <si>
    <t>Return adjustment</t>
  </si>
  <si>
    <t>Directly remunerated services adjustment</t>
  </si>
  <si>
    <t>Cross-subsidy adjustment</t>
  </si>
  <si>
    <t>CSUBt</t>
  </si>
  <si>
    <t>Business plan incentive</t>
  </si>
  <si>
    <t>Output delivery incentives</t>
  </si>
  <si>
    <t>Other revenue allowance</t>
  </si>
  <si>
    <t>Calculated revenue (before tax)</t>
  </si>
  <si>
    <t>Tax allowance</t>
  </si>
  <si>
    <t>Tax allowance adjustment</t>
  </si>
  <si>
    <t>Less directly remunerated services adjustment</t>
  </si>
  <si>
    <t>Less cross-subsidy adjustment</t>
  </si>
  <si>
    <t>Calculated revenue (without DRS/SIU adjustment)</t>
  </si>
  <si>
    <t>Note: "Recalculated base revenue" calculates the Base Revenue that would have been allowed if the current inputs were known at Final Proposals.</t>
  </si>
  <si>
    <t>FMt</t>
  </si>
  <si>
    <t>DPNt</t>
  </si>
  <si>
    <t>RTNt</t>
  </si>
  <si>
    <t>EICt</t>
  </si>
  <si>
    <t>RTNAt</t>
  </si>
  <si>
    <t>DRSt</t>
  </si>
  <si>
    <t>TAXt</t>
  </si>
  <si>
    <t>TAXAt</t>
  </si>
  <si>
    <t>Input</t>
  </si>
  <si>
    <t>TIM/
Non-TIM</t>
  </si>
  <si>
    <t>RPE Incl. or Excl.</t>
  </si>
  <si>
    <t>Baseline/UM (Repex = 100% Capitalised)</t>
  </si>
  <si>
    <t>Fast/slow split or 100% fast money award</t>
  </si>
  <si>
    <t>Totex allowance</t>
  </si>
  <si>
    <t>Non-variant allowances (net of disposals)</t>
  </si>
  <si>
    <r>
      <rPr>
        <u/>
        <sz val="10"/>
        <rFont val="Gill Sans MT"/>
        <family val="2"/>
      </rPr>
      <t>Note:</t>
    </r>
    <r>
      <rPr>
        <sz val="10"/>
        <rFont val="Gill Sans MT"/>
        <family val="2"/>
      </rPr>
      <t xml:space="preserve"> Disposals net sales proceeds are deducted from non-variant "other capex".</t>
    </r>
  </si>
  <si>
    <t>Non-variant allowed load related capex</t>
  </si>
  <si>
    <t>Non-variant allowed non-load related capex - other (net of disposals)</t>
  </si>
  <si>
    <t>Non-variant allowed business support (opex)</t>
  </si>
  <si>
    <t>Non-variant allowed directs opex</t>
  </si>
  <si>
    <t>Non-variant allowed repex</t>
  </si>
  <si>
    <t>Total</t>
  </si>
  <si>
    <t>Variant allowances (including Real Price Effects)</t>
  </si>
  <si>
    <r>
      <rPr>
        <u/>
        <sz val="10"/>
        <rFont val="Gill Sans MT"/>
        <family val="2"/>
      </rPr>
      <t>Note:</t>
    </r>
    <r>
      <rPr>
        <sz val="10"/>
        <rFont val="Gill Sans MT"/>
        <family val="2"/>
      </rPr>
      <t xml:space="preserve"> In the table below RPEs are aggregated in three groups: RPE non-variant allowances, PCDs and UMs. This allows to apply the correct capitalisation rate to each group.</t>
    </r>
  </si>
  <si>
    <t>RPE non-variant allowances</t>
  </si>
  <si>
    <t>RPE PCDs</t>
  </si>
  <si>
    <t>RPE UMs</t>
  </si>
  <si>
    <t>Actual totex</t>
  </si>
  <si>
    <t>Capitalisation rate 1:</t>
  </si>
  <si>
    <t>Actual load related capex</t>
  </si>
  <si>
    <t>&gt;</t>
  </si>
  <si>
    <t>Actual non-load related capex - other</t>
  </si>
  <si>
    <t>Actual business support (opex)</t>
  </si>
  <si>
    <t>Actual directs opex</t>
  </si>
  <si>
    <t>Actual repex</t>
  </si>
  <si>
    <t>Capitalisation rate 2:</t>
  </si>
  <si>
    <t>Pass-through costs</t>
  </si>
  <si>
    <t>Incentive revenue</t>
  </si>
  <si>
    <t>Other revenue allowances</t>
  </si>
  <si>
    <t>Assumed cost multipliers:</t>
  </si>
  <si>
    <t>Costs associated with "Other revenue"</t>
  </si>
  <si>
    <t>Legacy adjustments</t>
  </si>
  <si>
    <t>Directly remunerated services</t>
  </si>
  <si>
    <t>Directly remunerated services net position</t>
  </si>
  <si>
    <t>Pre-vesting directly remunerated services (as used in revenue calculation)</t>
  </si>
  <si>
    <t>Post-vesting directly remunerated services (as used in revenue calculation)</t>
  </si>
  <si>
    <t>Other income from directly remenerated services (as used in revenue calculation)</t>
  </si>
  <si>
    <t>Identified directly remunerated services costs (as used in revenue calculation)</t>
  </si>
  <si>
    <t>Directly remunerated services net position (as used in revenue calculation)</t>
  </si>
  <si>
    <t>Finance inputs</t>
  </si>
  <si>
    <t>Allowed return on debt</t>
  </si>
  <si>
    <t>CDEt</t>
  </si>
  <si>
    <t>Allowed return on equity</t>
  </si>
  <si>
    <t>Equity Beta</t>
  </si>
  <si>
    <t>Total Market Return</t>
  </si>
  <si>
    <t>Cost of equity at 60% gearing</t>
  </si>
  <si>
    <t>Not used</t>
  </si>
  <si>
    <t>Allowed return on equity at 60% gearing</t>
  </si>
  <si>
    <t>Benchmark gearing (60%)</t>
  </si>
  <si>
    <t>Vanilla WACC at 60% gearing</t>
  </si>
  <si>
    <t>Allowed return on capital at 60% gearing</t>
  </si>
  <si>
    <t>Notional gearing</t>
  </si>
  <si>
    <t>Cost of equity at notional gearing</t>
  </si>
  <si>
    <t>Vanilla allowed return on capital</t>
  </si>
  <si>
    <t>Inflation and price conversion</t>
  </si>
  <si>
    <t>Start of RIIO-2</t>
  </si>
  <si>
    <t>year ending</t>
  </si>
  <si>
    <t>Price indices and inflation rates</t>
  </si>
  <si>
    <t>Retail Prices Index (financial year average)</t>
  </si>
  <si>
    <t>Spc2.1</t>
  </si>
  <si>
    <t>index value</t>
  </si>
  <si>
    <r>
      <t>RPI</t>
    </r>
    <r>
      <rPr>
        <vertAlign val="subscript"/>
        <sz val="10"/>
        <color rgb="FF000000"/>
        <rFont val="Gill Sans MT"/>
        <family val="2"/>
      </rPr>
      <t>t</t>
    </r>
  </si>
  <si>
    <t>RPI inflation (financial year average)</t>
  </si>
  <si>
    <t>Consumer Prices Index incl. housing costs (financial year average)</t>
  </si>
  <si>
    <r>
      <t>CPIH</t>
    </r>
    <r>
      <rPr>
        <vertAlign val="subscript"/>
        <sz val="10"/>
        <color rgb="FF000000"/>
        <rFont val="Gill Sans MT"/>
        <family val="2"/>
      </rPr>
      <t>t</t>
    </r>
  </si>
  <si>
    <t>CPIH inflation (financial year average)</t>
  </si>
  <si>
    <t>Combined RPI-CPIH price index (financial year average)</t>
  </si>
  <si>
    <r>
      <t>PI</t>
    </r>
    <r>
      <rPr>
        <vertAlign val="subscript"/>
        <sz val="10"/>
        <color rgb="FF000000"/>
        <rFont val="Gill Sans MT"/>
        <family val="2"/>
      </rPr>
      <t>t</t>
    </r>
  </si>
  <si>
    <t>Combined RPI-CPIH inflation (financial year average)</t>
  </si>
  <si>
    <t>Forecast Debt inflation (CPIH long term forecast)</t>
  </si>
  <si>
    <r>
      <t>LTCPIH</t>
    </r>
    <r>
      <rPr>
        <vertAlign val="subscript"/>
        <sz val="10"/>
        <color rgb="FF000000"/>
        <rFont val="Gill Sans MT"/>
        <family val="2"/>
      </rPr>
      <t>t</t>
    </r>
  </si>
  <si>
    <t>Price conversion factors</t>
  </si>
  <si>
    <t>Real to nominal prices conversion factor (financial year average)</t>
  </si>
  <si>
    <t>Adjacent named range: GDNpf</t>
  </si>
  <si>
    <t>Real to nominal prices conversion factor (financial year end)</t>
  </si>
  <si>
    <t>Real Price Effects indexation</t>
  </si>
  <si>
    <t>RPE index</t>
  </si>
  <si>
    <t>RPEIt</t>
  </si>
  <si>
    <t>Totex allocation check</t>
  </si>
  <si>
    <t>Inputs for true ups to allowed revenue</t>
  </si>
  <si>
    <t>Other finance inputs</t>
  </si>
  <si>
    <t>Minimum equity issuance threshold</t>
  </si>
  <si>
    <t>Assumed dividends as % of notional equity portion of RAV</t>
  </si>
  <si>
    <t>Equity issuance gearing target</t>
  </si>
  <si>
    <t>CPIH index-linked debt as a percentage of net debt</t>
  </si>
  <si>
    <t>TIM and capitalisation</t>
  </si>
  <si>
    <t>Years from t until normal reporting of actual costs</t>
  </si>
  <si>
    <t>years</t>
  </si>
  <si>
    <t>Capitalisation rate 1</t>
  </si>
  <si>
    <t>Capitalisation rate 2</t>
  </si>
  <si>
    <t>Capitalisation rate of repex</t>
  </si>
  <si>
    <t>RIIO-2 Funding Adjustment Rate ('sharing factor')</t>
  </si>
  <si>
    <t>Operational performance and return adjustment</t>
  </si>
  <si>
    <t>Threshold 1</t>
  </si>
  <si>
    <t>Threshold 2</t>
  </si>
  <si>
    <t>Adjustment rate 1</t>
  </si>
  <si>
    <t>Adjustment rate 2</t>
  </si>
  <si>
    <t>Variant allowances detailed calculation</t>
  </si>
  <si>
    <t>Variant allowances summary</t>
  </si>
  <si>
    <t>Variant allowed load related capex</t>
  </si>
  <si>
    <t>Load related capex</t>
  </si>
  <si>
    <t>Variant allowed non-load related capex - other</t>
  </si>
  <si>
    <t>Non-load related capex - other</t>
  </si>
  <si>
    <t>Variant allowed business support (opex)</t>
  </si>
  <si>
    <t>Business support (opex)</t>
  </si>
  <si>
    <t>Variant allowed directs opex</t>
  </si>
  <si>
    <t>Directs opex</t>
  </si>
  <si>
    <t>Variant allowed repex</t>
  </si>
  <si>
    <t>Repex</t>
  </si>
  <si>
    <t>Check</t>
  </si>
  <si>
    <t>Variant allowances allocation to totex categories</t>
  </si>
  <si>
    <t>Totex allocation percentages:</t>
  </si>
  <si>
    <t>RAV and assets</t>
  </si>
  <si>
    <t>Pre-vesting assets</t>
  </si>
  <si>
    <t>Pre-vesting RAV cost opening balance brought forward (before transfers)</t>
  </si>
  <si>
    <t>Pre-vesting RAV cumulative depreciation opening balance brought forward (before transfers)</t>
  </si>
  <si>
    <t>Pre-vesting asset life</t>
  </si>
  <si>
    <t>Pre-vesting RAV disposals</t>
  </si>
  <si>
    <t>Years of pre-vesting depreciation remaining</t>
  </si>
  <si>
    <t>Post-vesting assets</t>
  </si>
  <si>
    <t>Gas distribution</t>
  </si>
  <si>
    <t>GD post-vesting asset life</t>
  </si>
  <si>
    <t>GD smoothing profile for recovery of backlog depreciation</t>
  </si>
  <si>
    <t>GD start of smoothing period</t>
  </si>
  <si>
    <t>Pre-RIIO net additions to RAV</t>
  </si>
  <si>
    <t>Pre-RIIO transfers to depreciation</t>
  </si>
  <si>
    <t>RIIO post-vesting RAV additions</t>
  </si>
  <si>
    <t>Year lag for RAV impact of disposals</t>
  </si>
  <si>
    <t>Disposals net sales proceeds (for totex deduction)</t>
  </si>
  <si>
    <t>RIIO post-vesting RAV disposals, pre-RIIO2</t>
  </si>
  <si>
    <t>Fuel Poor</t>
  </si>
  <si>
    <t>Post-vesting asset life</t>
  </si>
  <si>
    <t>Years additional customer discount applied</t>
  </si>
  <si>
    <t>NPV of future transportation revenue</t>
  </si>
  <si>
    <t>Community based schemes actual capex spend</t>
  </si>
  <si>
    <t>One off schemes actual capex spend</t>
  </si>
  <si>
    <t>Cross-subsidy Adjustment</t>
  </si>
  <si>
    <t>SIU Costs</t>
  </si>
  <si>
    <t>Total cross-subsidy adjustment</t>
  </si>
  <si>
    <t>NTS Exit Cost True up</t>
  </si>
  <si>
    <t>Revenue setting</t>
  </si>
  <si>
    <t>T+1 forecast</t>
  </si>
  <si>
    <t>T+2 Actual</t>
  </si>
  <si>
    <t>£m Nominal</t>
  </si>
  <si>
    <t>£m 18/19</t>
  </si>
  <si>
    <t>Cost true up T+1</t>
  </si>
  <si>
    <t>Cost True up T+2</t>
  </si>
  <si>
    <t>Total Cost true up</t>
  </si>
  <si>
    <t>Licence Term</t>
  </si>
  <si>
    <t>Inflation factor</t>
  </si>
  <si>
    <t xml:space="preserve">T+1 forecast </t>
  </si>
  <si>
    <t>Time value of money adjustment</t>
  </si>
  <si>
    <t>Licence ref</t>
  </si>
  <si>
    <t>Exit allowance in T (revenue setting)</t>
  </si>
  <si>
    <t>= does not change</t>
  </si>
  <si>
    <t>Legacy Correction factor from GD1</t>
  </si>
  <si>
    <t>Total Correction Factor</t>
  </si>
  <si>
    <t>LIVE Allowed Revenue</t>
  </si>
  <si>
    <t>Latest forecast cost (PCFM)</t>
  </si>
  <si>
    <t>Cost True Up</t>
  </si>
  <si>
    <t>Correction Factor</t>
  </si>
  <si>
    <t>Total LIVE allowed revenue</t>
  </si>
  <si>
    <t>Legacy Cost True up</t>
  </si>
  <si>
    <t>Forecast collected revenue</t>
  </si>
  <si>
    <t>Price change model and Customer bill calc needs  updating for latest allowed revenue 22/23</t>
  </si>
  <si>
    <t>Version</t>
  </si>
  <si>
    <t>Date</t>
  </si>
  <si>
    <t>What was changed</t>
  </si>
  <si>
    <t>2021-22</t>
  </si>
  <si>
    <t>2022-23</t>
  </si>
  <si>
    <t>2023-24</t>
  </si>
  <si>
    <t>2024-25</t>
  </si>
  <si>
    <t>2025-26</t>
  </si>
  <si>
    <t>GD2.100</t>
  </si>
  <si>
    <t>Nothing - Starting version</t>
  </si>
  <si>
    <t>Instructions.</t>
  </si>
  <si>
    <t>In the PCFM make the change to inputs (only one)</t>
  </si>
  <si>
    <t>Run the PCFM</t>
  </si>
  <si>
    <t>Copy the following tabs - Revenue, AR and Inputs and paste values into the yellow tabs in this model</t>
  </si>
  <si>
    <t>Drag down the formulas in columns E to I</t>
  </si>
  <si>
    <t>Update B-D with details of the change in inputs</t>
  </si>
  <si>
    <t>PCFM inputs</t>
  </si>
  <si>
    <t>Revenue Tab</t>
  </si>
  <si>
    <t>AR tab</t>
  </si>
  <si>
    <t>Inputs Tab</t>
  </si>
  <si>
    <t>Shrinkage</t>
  </si>
  <si>
    <t>Licensed Activity</t>
  </si>
  <si>
    <t>Prescribed Rates</t>
  </si>
  <si>
    <t>Pension Scheme Established Deficit repair</t>
  </si>
  <si>
    <t>Distribution Network Pension Deficit Charge</t>
  </si>
  <si>
    <t>Third Party Damage and Water Ingress Costs</t>
  </si>
  <si>
    <t>Gas Illegally Taken</t>
  </si>
  <si>
    <t>Bad Debt</t>
  </si>
  <si>
    <t>NTS Exit Flat Capacity Costs and NTS Exit Flex Capacity Costs</t>
  </si>
  <si>
    <t>CDSP Costs</t>
  </si>
  <si>
    <t>Miscellaneous pass-through</t>
  </si>
  <si>
    <t>Stranraer LDZ [SGN Scotland only]</t>
  </si>
  <si>
    <t>Legacy NTS cost true up</t>
  </si>
  <si>
    <t>When the allowed revenue is set turn green and paste values.  Then only update white cells each year</t>
  </si>
  <si>
    <t>When the allowed revenue is set turn previous year green and paste values.  Then only update white cells each year</t>
  </si>
  <si>
    <t>When the allowed revenue is set turn 2 years ago green and paste values.  Then only update white cells each year</t>
  </si>
  <si>
    <t>Make green in line with rows 4-6.  No need to update values as all formulas</t>
  </si>
  <si>
    <t>Formula</t>
  </si>
  <si>
    <t>Update each year after revenue is set</t>
  </si>
  <si>
    <t>From PCFM</t>
  </si>
  <si>
    <t>From above</t>
  </si>
  <si>
    <t>Recovered (collected) revenue</t>
  </si>
  <si>
    <t>Total Allowed revenue</t>
  </si>
  <si>
    <t>Change in Allowed Revenue</t>
  </si>
  <si>
    <t xml:space="preserve">DNCMF </t>
  </si>
  <si>
    <t>Transportation Income</t>
  </si>
  <si>
    <t>Exit Capacity</t>
  </si>
  <si>
    <t>Comes from:</t>
  </si>
  <si>
    <t>£m nominals</t>
  </si>
  <si>
    <t>RIIO 2 Average</t>
  </si>
  <si>
    <t>Customer Bills calculation</t>
  </si>
  <si>
    <t xml:space="preserve">£m 18/19 </t>
  </si>
  <si>
    <t>Total Domestic Customer Bill</t>
  </si>
  <si>
    <t>Domestic Customer Bill</t>
  </si>
  <si>
    <t>As at 1 April</t>
  </si>
  <si>
    <t>Customers</t>
  </si>
  <si>
    <t>AQ</t>
  </si>
  <si>
    <t>Average AQ</t>
  </si>
  <si>
    <t>SOQ</t>
  </si>
  <si>
    <t>Average SOQ</t>
  </si>
  <si>
    <t>Assumptions</t>
  </si>
  <si>
    <t>Number</t>
  </si>
  <si>
    <t xml:space="preserve">Customer % </t>
  </si>
  <si>
    <t>SOQ%</t>
  </si>
  <si>
    <t>Customer Bills</t>
  </si>
  <si>
    <t>For current year use Price change model, annual forecast tab</t>
  </si>
  <si>
    <t>For prior years use revenue as per AIP</t>
  </si>
  <si>
    <t>For future years, Collected revenue = forecast allowed revenue</t>
  </si>
  <si>
    <t>Actual / forecast inflation</t>
  </si>
  <si>
    <t>Recovered revenue</t>
  </si>
  <si>
    <t>When the allowed revenue is set turn green.</t>
  </si>
  <si>
    <t>NTS Split out</t>
  </si>
  <si>
    <t>Allowed revenue for price setting (as published)</t>
  </si>
  <si>
    <t>When year has passed turn green</t>
  </si>
  <si>
    <t xml:space="preserve">K rate of interest </t>
  </si>
  <si>
    <t>These are pasted values from the old MOD 186 model and wont change</t>
  </si>
  <si>
    <t>Add misc passthrough costs for SoLR</t>
  </si>
  <si>
    <t>Add back TCB for 22/23</t>
  </si>
  <si>
    <t>Instructions</t>
  </si>
  <si>
    <t>Needthe latest PCFM</t>
  </si>
  <si>
    <t>Need the PCFM that holds the last data used in this documents</t>
  </si>
  <si>
    <t>Need the latest "Totex Allocation for MOD 186" document</t>
  </si>
  <si>
    <t>On the Wales and West tab of the latest PCFM take the top line (i.e. Non-variant allowed load related capex) and paste values into the old PCFM</t>
  </si>
  <si>
    <t>Post the same set of values into the related line in the Totex Allocation FD v PCFM tab, columns L:P. This will update the capitalisation rates in lines 67:80 of thr Totex Allocation</t>
  </si>
  <si>
    <t>Copy cells L67:P71 and L25:P80 from the Totex allocation to the old PCFM, Wales &amp; West Tab AP66:AT70 and AP73:AT77 respectivley</t>
  </si>
  <si>
    <t>Old PCFM on the UserInterface tab, run the macro in box E26</t>
  </si>
  <si>
    <r>
      <t xml:space="preserve">Copy and paste </t>
    </r>
    <r>
      <rPr>
        <b/>
        <u/>
        <sz val="11"/>
        <color theme="1"/>
        <rFont val="Calibri"/>
        <family val="2"/>
        <scheme val="minor"/>
      </rPr>
      <t xml:space="preserve">all </t>
    </r>
    <r>
      <rPr>
        <sz val="11"/>
        <color theme="1"/>
        <rFont val="Calibri"/>
        <family val="2"/>
        <scheme val="minor"/>
      </rPr>
      <t>values from the "Input", "Revenue" and "Allowed Revenue" tabs in the old PCFM into the relevant tabs below</t>
    </r>
  </si>
  <si>
    <t>If the new data has caused a change to AR, it will be dispayed on the Movement in AR tab, cells K3:O4</t>
  </si>
  <si>
    <t>Copy lines K4:O4 into the next available line in colums K:O</t>
  </si>
  <si>
    <t>Drag down the formulas in columns E:I</t>
  </si>
  <si>
    <t>Update the infomration in columns B:D</t>
  </si>
  <si>
    <t>Return to step 3 and repeat for the next line of the new PCFM (i.e. Non-variant allowed non-load related capex - other)</t>
  </si>
  <si>
    <t>Continue with this process (lines 19:61) can be updated as one</t>
  </si>
  <si>
    <t>From lines 81 onwards, simply take data from new PCFM, update old PCFM, run MACRO and copy across inputs/AR/R into this document. No need for steps 4 and 5</t>
  </si>
  <si>
    <t>This will update L4-P4 and L3 - P3 will be red</t>
  </si>
  <si>
    <t>Copy L4 - P4 and paste in the next available row down from L9 to P9</t>
  </si>
  <si>
    <t>Model Version</t>
  </si>
  <si>
    <t>Gas Holder demolitions Price Control Deliverable [WWU and NGN only]</t>
  </si>
  <si>
    <t>SpC 3.25</t>
  </si>
  <si>
    <t xml:space="preserve">GHRRt </t>
  </si>
  <si>
    <t>PCD</t>
  </si>
  <si>
    <t>Baseline Network Risk Output</t>
  </si>
  <si>
    <t>SpC 3.1</t>
  </si>
  <si>
    <t>NARMt</t>
  </si>
  <si>
    <t>Tier 1 Mains decommissioned Price Control Deliverable</t>
  </si>
  <si>
    <t>SpC 3.10</t>
  </si>
  <si>
    <t>T1MDt</t>
  </si>
  <si>
    <t>Tier 1 Services Repex Price Control Deliverable</t>
  </si>
  <si>
    <t>SpC 3.11</t>
  </si>
  <si>
    <t>T1SRt</t>
  </si>
  <si>
    <t>Biomethane improved access rollout Price Control Deliverable [SGN only]</t>
  </si>
  <si>
    <t>SpC 3.30</t>
  </si>
  <si>
    <t xml:space="preserve">BMIt </t>
  </si>
  <si>
    <t>Remote pressure management Price Control Deliverable [SGN Southern only]</t>
  </si>
  <si>
    <t>SpC 3.29</t>
  </si>
  <si>
    <t xml:space="preserve">RPMt </t>
  </si>
  <si>
    <t>Intermediate pressure reconfigurations Price Control Deliverable [SGN Scotland only]</t>
  </si>
  <si>
    <t>SpC 3.28</t>
  </si>
  <si>
    <t xml:space="preserve">IPRt </t>
  </si>
  <si>
    <t>Capital projects Price Control Deliverable</t>
  </si>
  <si>
    <t>SpC 3.12</t>
  </si>
  <si>
    <t>CAPt</t>
  </si>
  <si>
    <t>Commercial fleet Price Control Deliverable</t>
  </si>
  <si>
    <t>SpC 3.13</t>
  </si>
  <si>
    <t>OTCt</t>
  </si>
  <si>
    <t>Gas escape reduction Price Control Deliverable [SGN only]</t>
  </si>
  <si>
    <t>SpC 3.31</t>
  </si>
  <si>
    <t>GERt</t>
  </si>
  <si>
    <t>Cyber resilience OT Price Control Deliverable and use it or lose it</t>
  </si>
  <si>
    <t>SpC 3.2</t>
  </si>
  <si>
    <t>CROTt</t>
  </si>
  <si>
    <t>Cyber resilience IT Price Control Deliverable</t>
  </si>
  <si>
    <t>SpC 3.3</t>
  </si>
  <si>
    <t>CRITt</t>
  </si>
  <si>
    <t>Physical security Price Control Deliverable</t>
  </si>
  <si>
    <t>SpC 3.4</t>
  </si>
  <si>
    <t>PSUPt</t>
  </si>
  <si>
    <t>London Medium Pressure Price Control Deliverable [Cadent London only]</t>
  </si>
  <si>
    <t>SpC 3.27</t>
  </si>
  <si>
    <t xml:space="preserve">LMPt </t>
  </si>
  <si>
    <t>Personalising welfare facilities Price Control Deliverable [Cadent only]</t>
  </si>
  <si>
    <t>SpC 3.26</t>
  </si>
  <si>
    <t>PWFt</t>
  </si>
  <si>
    <t>Net zero and Re-opener development fund use it or lose it allowance</t>
  </si>
  <si>
    <t>SpC 3.5</t>
  </si>
  <si>
    <t>RDFt</t>
  </si>
  <si>
    <t>Spare PCD 1</t>
  </si>
  <si>
    <t>Spare PCD 2</t>
  </si>
  <si>
    <t>Spare PCD 3</t>
  </si>
  <si>
    <t>Tier 2A mains and services replacement volume driver</t>
  </si>
  <si>
    <t>SpC 3.16</t>
  </si>
  <si>
    <t>REt</t>
  </si>
  <si>
    <t>UM</t>
  </si>
  <si>
    <t>HSE policy Re-opener</t>
  </si>
  <si>
    <t>SpC 3.17</t>
  </si>
  <si>
    <t>REPt</t>
  </si>
  <si>
    <t>Coordinated adjustment mechanism Re-opener</t>
  </si>
  <si>
    <t>SpC 3.8</t>
  </si>
  <si>
    <t>CAMt</t>
  </si>
  <si>
    <t>Heat policy and energy efficiency Re-opener</t>
  </si>
  <si>
    <t>SpC 3.19</t>
  </si>
  <si>
    <t>HPRAt</t>
  </si>
  <si>
    <t>Fuel Poor Network Extension Scheme volume driver</t>
  </si>
  <si>
    <t>SpC 3.14</t>
  </si>
  <si>
    <t>FPAt</t>
  </si>
  <si>
    <t>Net zero Re-opener</t>
  </si>
  <si>
    <t>SpC 3.6</t>
  </si>
  <si>
    <t>NZt</t>
  </si>
  <si>
    <t>Smart Metering Roll-out Costs Re-opener</t>
  </si>
  <si>
    <t>SpC 3.23</t>
  </si>
  <si>
    <t>SMRt</t>
  </si>
  <si>
    <t>Specified Streetworks Costs Re-opener</t>
  </si>
  <si>
    <t>SpC 3.24</t>
  </si>
  <si>
    <t>STWt</t>
  </si>
  <si>
    <t>New Large Load Connections Re-opener</t>
  </si>
  <si>
    <t>SpC 3.22</t>
  </si>
  <si>
    <t>NLLRt</t>
  </si>
  <si>
    <t>Domestic Connections volume driver</t>
  </si>
  <si>
    <t>SpC 3.15</t>
  </si>
  <si>
    <t>CAt</t>
  </si>
  <si>
    <t>Tier 1 Stubs Repex policy Re-opener</t>
  </si>
  <si>
    <t>SpC 3.18</t>
  </si>
  <si>
    <t>STUBt</t>
  </si>
  <si>
    <t>Diversions and Loss of Development Claims policy Re-opener</t>
  </si>
  <si>
    <t>SpC 3.20</t>
  </si>
  <si>
    <t>DIVt</t>
  </si>
  <si>
    <t>Multiple Occupancy Buildings safety Re-opener</t>
  </si>
  <si>
    <t>SpC 3.21</t>
  </si>
  <si>
    <t>MOBSt</t>
  </si>
  <si>
    <t>Non-operational IT Capex Re-opener</t>
  </si>
  <si>
    <t>SpC 3.7</t>
  </si>
  <si>
    <t>NOITt</t>
  </si>
  <si>
    <t>Net zero pre-construction works and small net zero projects re-opener</t>
  </si>
  <si>
    <t>SpC 3.9</t>
  </si>
  <si>
    <t>NZPt</t>
  </si>
  <si>
    <t>Cyber resilience OT Re-opener</t>
  </si>
  <si>
    <t>CROTREt</t>
  </si>
  <si>
    <t>Cyber resilience IT Re-opener</t>
  </si>
  <si>
    <t>CRITREt</t>
  </si>
  <si>
    <t>Physical Security Re-Opener</t>
  </si>
  <si>
    <t>PSUPREt</t>
  </si>
  <si>
    <t>Spare UM TIM 1</t>
  </si>
  <si>
    <t>Spare UM TIM 2</t>
  </si>
  <si>
    <t>Spare UM TIM 3</t>
  </si>
  <si>
    <t>RPEAt (non-variant)</t>
  </si>
  <si>
    <t>RPEAt (PCD)</t>
  </si>
  <si>
    <t>RPEAt (UM)</t>
  </si>
  <si>
    <t>ALC</t>
  </si>
  <si>
    <t>AOC</t>
  </si>
  <si>
    <t>ACO</t>
  </si>
  <si>
    <t>ADO</t>
  </si>
  <si>
    <t>ARE</t>
  </si>
  <si>
    <t>ALCU</t>
  </si>
  <si>
    <t>AOCU</t>
  </si>
  <si>
    <t>ACOU</t>
  </si>
  <si>
    <t>ADOU</t>
  </si>
  <si>
    <t>AREU</t>
  </si>
  <si>
    <t>Customer Satisfaction Survey ODI</t>
  </si>
  <si>
    <t>CSt</t>
  </si>
  <si>
    <t>Complaints metric ODI</t>
  </si>
  <si>
    <t>CMt</t>
  </si>
  <si>
    <t>Unplanned Interruption Mean Duration ODI [NGN, SGN and WWU]</t>
  </si>
  <si>
    <t>UIPt</t>
  </si>
  <si>
    <t>Unplanned Interruption Mean Duration ODI [Cadent only]</t>
  </si>
  <si>
    <t>Shrinkage Management ODI</t>
  </si>
  <si>
    <t>SMt</t>
  </si>
  <si>
    <t>Collaborative streetworks ODI [Cadent Lon &amp; EoE, SGN So only]</t>
  </si>
  <si>
    <t>CSWt</t>
  </si>
  <si>
    <t xml:space="preserve">RIIO-2 network innovation allowance </t>
  </si>
  <si>
    <t>NIAt</t>
  </si>
  <si>
    <t xml:space="preserve">Carry-over Network Innovation Allowance </t>
  </si>
  <si>
    <t>CNIAt</t>
  </si>
  <si>
    <t xml:space="preserve">Vulnerability and carbon monoxide allowance </t>
  </si>
  <si>
    <t>VCMt</t>
  </si>
  <si>
    <t>Spare non-TIM 1</t>
  </si>
  <si>
    <t>Spare non-TIM 2</t>
  </si>
  <si>
    <t>Spare non-TIM 3</t>
  </si>
  <si>
    <t>Legacy pass-through items</t>
  </si>
  <si>
    <t>LPTt</t>
  </si>
  <si>
    <t>Legacy MOD</t>
  </si>
  <si>
    <t>LMODt</t>
  </si>
  <si>
    <t>Legacy K correction</t>
  </si>
  <si>
    <t>LKt</t>
  </si>
  <si>
    <t>Legacy TRU</t>
  </si>
  <si>
    <t>LTRUt</t>
  </si>
  <si>
    <t>Close out of the RIIO-GD1 Network Outputs</t>
  </si>
  <si>
    <t>NOCOt</t>
  </si>
  <si>
    <t>Close out of the RIIO-GD1 Discretionary Reward Scheme</t>
  </si>
  <si>
    <t>LDRWt</t>
  </si>
  <si>
    <t>Close out of the RIIO-GD1 Broad Measure of Customer Satisfaction Incentive</t>
  </si>
  <si>
    <t>LBMt</t>
  </si>
  <si>
    <t>Close out of the RIIO-GD1 Environmental Emissions Incentive</t>
  </si>
  <si>
    <t>LEEIt</t>
  </si>
  <si>
    <t xml:space="preserve">Close out of the RIIO-GD1 Shrinkage Allowance Revenue Adjustment </t>
  </si>
  <si>
    <t>LSHRt</t>
  </si>
  <si>
    <t>Close out of the RIIO-GD1 Fuel Poor Network Extension Scheme Incentive</t>
  </si>
  <si>
    <t>LFPIt</t>
  </si>
  <si>
    <t>Close out of the RIIO-GD1 Exit Capacity Cost Adjustment</t>
  </si>
  <si>
    <t>LExt</t>
  </si>
  <si>
    <t>Pre-vesting directly remunerated services</t>
  </si>
  <si>
    <t>PREDRSt</t>
  </si>
  <si>
    <t>Post-vesting directly remunerated services</t>
  </si>
  <si>
    <t>POSDRSt</t>
  </si>
  <si>
    <t>Other income from directly remenerated services</t>
  </si>
  <si>
    <t>OIDRSt</t>
  </si>
  <si>
    <t>Identified directly remunerated services costs</t>
  </si>
  <si>
    <t>IDRSt</t>
  </si>
  <si>
    <t>iBoxx trailing average</t>
  </si>
  <si>
    <t>iBTAt</t>
  </si>
  <si>
    <t>Uplift on iBoxx trailing average</t>
  </si>
  <si>
    <t>CDEUt</t>
  </si>
  <si>
    <t>Risk-free rate</t>
  </si>
  <si>
    <t>RFR</t>
  </si>
  <si>
    <t>RPE annual growth</t>
  </si>
  <si>
    <t>RPEt</t>
  </si>
  <si>
    <t>Adjusted net debt</t>
  </si>
  <si>
    <t>ANDt</t>
  </si>
  <si>
    <t>Tax deductible net interest cost</t>
  </si>
  <si>
    <t>TDNIt</t>
  </si>
  <si>
    <t>Tax liability allowance adjustments - driven by tax trigger events</t>
  </si>
  <si>
    <t>TTEt</t>
  </si>
  <si>
    <t>Notional gearing for "Tax clawback gearing level test"</t>
  </si>
  <si>
    <t>Tax trigger deadband</t>
  </si>
  <si>
    <t>General pool capital allowance opening balance brought forward</t>
  </si>
  <si>
    <t>OGPt</t>
  </si>
  <si>
    <t>Special Rate capital allowance opening balance brought forward</t>
  </si>
  <si>
    <t>OSRPt</t>
  </si>
  <si>
    <t>Structures and buildings capital allowance opening balance brought forward</t>
  </si>
  <si>
    <t>OSBPt</t>
  </si>
  <si>
    <t>Deferred revenue expenditure opening balance brought forward</t>
  </si>
  <si>
    <t>ODRPt</t>
  </si>
  <si>
    <t>Deferred revenue pool additions (RIIO1) plus opening balance at start of RIIO1</t>
  </si>
  <si>
    <t>LODRPt</t>
  </si>
  <si>
    <t>Tax loss brought forward</t>
  </si>
  <si>
    <t>OTLt</t>
  </si>
  <si>
    <t>Totex allocation to "General" tax pool</t>
  </si>
  <si>
    <t>ARGPt</t>
  </si>
  <si>
    <t>Totex allocation to "Special Rate" tax pool</t>
  </si>
  <si>
    <t>ARSRt</t>
  </si>
  <si>
    <t>Totex allocation to "Structures and Buildings" tax pool</t>
  </si>
  <si>
    <t>ARSBt</t>
  </si>
  <si>
    <t>Totex allocation to "Deferred Revenue" tax pool</t>
  </si>
  <si>
    <t>ARDRt</t>
  </si>
  <si>
    <t>Totex allocation to "Revenue" tax pool</t>
  </si>
  <si>
    <t>ARRt</t>
  </si>
  <si>
    <t>Totex allocation to "Non Qualifying" tax pool</t>
  </si>
  <si>
    <t>ARNQt</t>
  </si>
  <si>
    <t>Corporation tax rate</t>
  </si>
  <si>
    <t>CTt</t>
  </si>
  <si>
    <t>General pool capital allowance rate</t>
  </si>
  <si>
    <t>GCAt</t>
  </si>
  <si>
    <t>Special Rates capital allowance rate</t>
  </si>
  <si>
    <t>SRCAt</t>
  </si>
  <si>
    <t>Structures and buildings capital allowance rate</t>
  </si>
  <si>
    <t>SBCAt</t>
  </si>
  <si>
    <t>Deferred Revenue Expenditure capital allowance rate</t>
  </si>
  <si>
    <t>DRCAt</t>
  </si>
  <si>
    <t>RIIO-1 allowed revenue</t>
  </si>
  <si>
    <t>RIIO-1 ARt</t>
  </si>
  <si>
    <t>G</t>
  </si>
  <si>
    <t>T1</t>
  </si>
  <si>
    <t>T2</t>
  </si>
  <si>
    <t>AR1</t>
  </si>
  <si>
    <t>AR2</t>
  </si>
  <si>
    <t>Legacy net RAV additions</t>
  </si>
  <si>
    <t>LRAVt</t>
  </si>
  <si>
    <t>GD2.101</t>
  </si>
  <si>
    <t>Put back to September MOD 186 values</t>
  </si>
  <si>
    <t>INPUTS</t>
  </si>
  <si>
    <t>CUSTOMER BILLS</t>
  </si>
  <si>
    <t>Recovered (Collected) Revenue</t>
  </si>
  <si>
    <t>Match to starting PCFM</t>
  </si>
  <si>
    <t>Updates to Totex</t>
  </si>
  <si>
    <t>Update to RPE growth</t>
  </si>
  <si>
    <t>Last Ofgem published PCFM</t>
  </si>
  <si>
    <t>21/22</t>
  </si>
  <si>
    <t>22/23</t>
  </si>
  <si>
    <t>23/24</t>
  </si>
  <si>
    <t>24/25</t>
  </si>
  <si>
    <t>25/26</t>
  </si>
  <si>
    <t>Totex updates</t>
  </si>
  <si>
    <t>Impact</t>
  </si>
  <si>
    <t>Update Finance Inputs - Outperformance Wedge Removal</t>
  </si>
  <si>
    <t>Update Finance Inputs - WACC &amp; Real price effects</t>
  </si>
  <si>
    <t>Blank</t>
  </si>
  <si>
    <t>Impact on calculated revenue</t>
  </si>
  <si>
    <t>Impact on AIP adjustment term</t>
  </si>
  <si>
    <t>Impact on Legacy Allowed Revenue</t>
  </si>
  <si>
    <t>Impact on K</t>
  </si>
  <si>
    <t>Summary of movements</t>
  </si>
  <si>
    <t>Checks agrees to above &gt;&gt;&gt;</t>
  </si>
  <si>
    <t>Set model up for following reg year</t>
  </si>
  <si>
    <t>Collected revenue forecast</t>
  </si>
  <si>
    <t>Legacy items</t>
  </si>
  <si>
    <t>PCD's (Price Control Deliverables)</t>
  </si>
  <si>
    <t>UM (Volume Drivers and Reopeners)</t>
  </si>
  <si>
    <t>Actual Totex (Capitalisation Rate 1)</t>
  </si>
  <si>
    <t>Actual Totex (Capitalisation Rate 2)</t>
  </si>
  <si>
    <t>Pension Scheme Established Deficit Repair</t>
  </si>
  <si>
    <t>Exit</t>
  </si>
  <si>
    <t>Miscellaneous pass through</t>
  </si>
  <si>
    <t>Incentive Revenues</t>
  </si>
  <si>
    <t>Other Revenue Allowances</t>
  </si>
  <si>
    <t>Directly Remunerated Services</t>
  </si>
  <si>
    <t>Finance Inputs - tax trigger</t>
  </si>
  <si>
    <t>Finance Inputs - totex allocations</t>
  </si>
  <si>
    <t>Monthly Inflation with actuals</t>
  </si>
  <si>
    <t>Annual Inflation with latest OBR forecast</t>
  </si>
  <si>
    <t>PCFM Allowed Revenue latest should be:</t>
  </si>
  <si>
    <t>Check should be nil &gt;&gt;&gt;&gt;</t>
  </si>
  <si>
    <t>Updated shrinkage cost</t>
  </si>
  <si>
    <t>Updted Shrinkage</t>
  </si>
  <si>
    <t>Update Licence Fee</t>
  </si>
  <si>
    <t>Updated Licence Fee</t>
  </si>
  <si>
    <t>Rates, Pension deficit and Bad debt</t>
  </si>
  <si>
    <t>Update Exit</t>
  </si>
  <si>
    <t>Updated Exit</t>
  </si>
  <si>
    <t>Update CDSP costs</t>
  </si>
  <si>
    <t>Updated CDSP (Xoserve)</t>
  </si>
  <si>
    <t>Update MPT for SOLR</t>
  </si>
  <si>
    <t>Updated SOLR claims in MPT</t>
  </si>
  <si>
    <t>Update VCM allowance</t>
  </si>
  <si>
    <t>Legacy Pass through</t>
  </si>
  <si>
    <t>Other Legacy (nominal uplift)</t>
  </si>
  <si>
    <t>Legacy other items (nominal conversion)</t>
  </si>
  <si>
    <t>Legacy RAV additions 2020/21</t>
  </si>
  <si>
    <t>Legacy RAV additions from 2020/21</t>
  </si>
  <si>
    <t>Update iboxx Trailing Average</t>
  </si>
  <si>
    <t>Iboxx trailing average</t>
  </si>
  <si>
    <t>Update Risk Free Rate</t>
  </si>
  <si>
    <t>Risk free rate</t>
  </si>
  <si>
    <t>SONIA rate</t>
  </si>
  <si>
    <t>Super Deductions</t>
  </si>
  <si>
    <t>Deferred revenue pool additions</t>
  </si>
  <si>
    <t>Deferred revenue pool Bfwd additions</t>
  </si>
  <si>
    <t>Totex allocation to tax pools</t>
  </si>
  <si>
    <t>Remove out performance</t>
  </si>
  <si>
    <t>Inflation forecast</t>
  </si>
  <si>
    <t>WWU updates &gt;&gt;&gt;&gt;</t>
  </si>
  <si>
    <t>Last DNCMF</t>
  </si>
  <si>
    <t>Matches Nov 30 PCFM</t>
  </si>
  <si>
    <t>Add back LMOD for TCB</t>
  </si>
  <si>
    <t>Add back Legacy TCB adjustment in LMOD</t>
  </si>
  <si>
    <t>Add SOLR claims in 23/24</t>
  </si>
  <si>
    <t>IN addition to the Wales and west tab updates you also have to update the inflation which is in the ‘Annual Inflation’ tab – cells AO49 – AT49 and cells AO52 – AT52</t>
  </si>
  <si>
    <t>On the Adj Term Tab, take relevant info from AR PCFM and copy and paste to next available table in the ADJ term</t>
  </si>
  <si>
    <t>Shrinkage Dec Mod186-Jan published PCFM</t>
  </si>
  <si>
    <t>MPt for SoLR</t>
  </si>
  <si>
    <t>Matches Jan PCFM</t>
  </si>
  <si>
    <t>Remember in November 2022 when the final PCFM is published to change the year on the UserInterface tab to 24/25</t>
  </si>
  <si>
    <t>All changes before Nov 22 will be done in 23/24</t>
  </si>
  <si>
    <t>Update to Recovered Revenue</t>
  </si>
  <si>
    <t>Update to recovered revenue</t>
  </si>
  <si>
    <t>Reverse Update to Recovered Revenue</t>
  </si>
  <si>
    <t>Reverse Update to recovered revenue</t>
  </si>
  <si>
    <t>When revenue is set (i.e. whenever final PCFM is published) - need to hardcode vaules for the last year. IN Nov 22 (or Jan 23 if multiple dry runs) hardcode 23/24</t>
  </si>
  <si>
    <t>Shrinkage as at 03.03.2022</t>
  </si>
  <si>
    <t>RECEOVERED REVENUE (ECN)</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</si>
  <si>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</si>
  <si>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</si>
  <si>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</si>
  <si>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</si>
  <si>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</si>
  <si>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</si>
  <si>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</si>
  <si>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</si>
  <si>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</si>
  <si>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</si>
  <si>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</si>
  <si>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</si>
  <si>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</si>
  <si>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</si>
  <si>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SOLR CHARGES</t>
  </si>
  <si>
    <t>TABLE 9: Unit Rates</t>
  </si>
  <si>
    <t>LDZ SYSTEM COMMODITY/CAPACITY CHARGES</t>
  </si>
  <si>
    <t>CDSP</t>
  </si>
  <si>
    <t>Prescribed rates</t>
  </si>
  <si>
    <t xml:space="preserve">Shrinkage </t>
  </si>
  <si>
    <t>Allowed Revenue as at June Mod186</t>
  </si>
  <si>
    <t>Legacy SOLR</t>
  </si>
  <si>
    <t>LSOLRt</t>
  </si>
  <si>
    <t>General Pool Opening Balance Adjustment</t>
  </si>
  <si>
    <t>OGPAt</t>
  </si>
  <si>
    <t>Special Rate Pool Opening Balance Adjustment</t>
  </si>
  <si>
    <t>OSRPAt</t>
  </si>
  <si>
    <t xml:space="preserve">RIIO-1 Exit allowed revenue </t>
  </si>
  <si>
    <t>RIIO-1 ExitARt</t>
  </si>
  <si>
    <t>RIIO-1 SOLR allowed revenue</t>
  </si>
  <si>
    <t>RIIO-1 SARt</t>
  </si>
  <si>
    <t>Recovered revenue billed basis</t>
  </si>
  <si>
    <t>BRRt</t>
  </si>
  <si>
    <t>Recovered revenue - NTS Exit Flat Capacity</t>
  </si>
  <si>
    <t>ExitRRt</t>
  </si>
  <si>
    <t>Recovered revenue - SOLR</t>
  </si>
  <si>
    <t>SRRt</t>
  </si>
  <si>
    <t>Bad debt</t>
  </si>
  <si>
    <t>Impact of removing bad debt from miscellaneous pass through and including as adjustment to recovered revenue</t>
  </si>
  <si>
    <t>RRP updates for PCD's &amp; UM's</t>
  </si>
  <si>
    <t>Actual Totex at rate 1 and 2 capitalisation</t>
  </si>
  <si>
    <t>Shrinkage costs</t>
  </si>
  <si>
    <t>Licence fee Ofgem</t>
  </si>
  <si>
    <t>Business rates</t>
  </si>
  <si>
    <t>Pension scheme established deficit</t>
  </si>
  <si>
    <t>Exit capacity</t>
  </si>
  <si>
    <t>Xoserve costs</t>
  </si>
  <si>
    <t>SoLR - no claims received/signposted</t>
  </si>
  <si>
    <t>Incentive revenue - mainly CSt</t>
  </si>
  <si>
    <t>Tax clawback inputs - no TDNI 25 &amp; 26</t>
  </si>
  <si>
    <t xml:space="preserve">Impact of super deductions on tax allowance </t>
  </si>
  <si>
    <t xml:space="preserve">Totex allocations to tax pools </t>
  </si>
  <si>
    <t>Under recovery in 2022/23</t>
  </si>
  <si>
    <t xml:space="preserve">Inflation forecast </t>
  </si>
  <si>
    <t>multiplier</t>
  </si>
  <si>
    <t>Total Domestic Customer Bill (Excl SoLR)</t>
  </si>
  <si>
    <t>Domestic Customer Bill (Excl SoLR)</t>
  </si>
  <si>
    <t xml:space="preserve">TOTAL ANNUAL CHARGE (EXCL. ECN &amp; SOLR) </t>
  </si>
  <si>
    <t>TOTAL ANNUAL CHARGE (EXCL. ECN &amp; SOLR)</t>
  </si>
  <si>
    <t>DN COLLECTABLE REVENUE LESS ECN &amp; SOLR REVENUE</t>
  </si>
  <si>
    <t>DN ALLOWED REVENUE LESS ECN &amp; SOLR vREVENUE</t>
  </si>
  <si>
    <t>Published</t>
  </si>
  <si>
    <t>LDZ Revenue</t>
  </si>
  <si>
    <t>Exit Revenue</t>
  </si>
  <si>
    <t>SOLR Revenue</t>
  </si>
  <si>
    <t>DN ALLOWED REVENUE LESS ECN REVENUE AND SOLR REVENUE</t>
  </si>
  <si>
    <t>DN COLLECTABLE REVENUE LESS ECN REVENUE AND SOLR REVENUE</t>
  </si>
  <si>
    <t>Compound WACC</t>
  </si>
  <si>
    <t>CWACC</t>
  </si>
  <si>
    <t>Actual RPI term (09/10 inflation factor)</t>
  </si>
  <si>
    <t>Combined RPI-CPIH real to nominal prices conversion factor (09/10 prices)</t>
  </si>
  <si>
    <t>Closeout adjustment</t>
  </si>
  <si>
    <t>COAt</t>
  </si>
  <si>
    <t>Revenue for TRU term</t>
  </si>
  <si>
    <t>RIIO-1 RPI forecast term</t>
  </si>
  <si>
    <t>SW1</t>
  </si>
  <si>
    <t>SW2</t>
  </si>
  <si>
    <t>SW3</t>
  </si>
  <si>
    <t>WA1</t>
  </si>
  <si>
    <t>WA2</t>
  </si>
  <si>
    <t>We have assumed that our customer base, including our large unique sites, will not materially change their consumption over the period in 2024/25.</t>
  </si>
  <si>
    <t>Table 9 - 2024/25 unit rate estimates. These unit rates are our best estimate using current allowed revenue and forecast information. They are highly likely to change and an analysis of movement between rates will not be completed. We've assumed stable demand in line with 23/24.</t>
  </si>
  <si>
    <t>2026/27</t>
  </si>
  <si>
    <t>To adhere to the five year tariff forecast obligation under the UNC, we have included a 
forecast for the first two years of GD3 price control. As discussions with Ofgem regarding GD3 have not yet begun we have no basis to include any-forecasts, as a result WWU have taken the approach of rolling forward revenue levels from 2025/26 with a 2% inflationary increase each year. This approach does not represent WWUs view of GD3 revenues. These revenues could be materially different to the figures quoted and any use of 2026/27 and 2027/28 tariff forecast should be done so recognising this uncertainty.</t>
  </si>
  <si>
    <t>2026/28</t>
  </si>
  <si>
    <t>Sept-23  MOD186</t>
  </si>
  <si>
    <t xml:space="preserve">Shrinkage - values for shrinkage have been calculated as at 5th July 2023. Volatility in wholesale gas prices will impact allowed revenue across the price control.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</si>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</sst>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4" formatCode="_-&quot;£&quot;* #,##0.00_-;\-&quot;£&quot;* #,##0.00_-;_-&quot;£&quot;* &quot;-&quot;??_-;_-@_-"/>
    <numFmt numFmtId="43" formatCode="_-* #,##0.00_-;\-* #,##0.00_-;_-* &quot;-&quot;??_-;_-@_-"/>
    <numFmt numFmtId="164" formatCode="#,##0.0,,;\(#,##0.0,,\);\-"/>
    <numFmt numFmtId="165" formatCode="#,##0.0;[Red]\(#,##0.0\);\-"/>
    <numFmt numFmtId="166" formatCode="0.0%;[Red]\(0.0\)%;\-"/>
    <numFmt numFmtId="167" formatCode="0.00%;[Red]\(0.00\)%;\-"/>
    <numFmt numFmtId="168" formatCode="0.000"/>
    <numFmt numFmtId="169" formatCode="0.0"/>
    <numFmt numFmtId="170" formatCode="0.0000"/>
    <numFmt numFmtId="171" formatCode="0.0%"/>
    <numFmt numFmtId="172" formatCode="#,##0.0_);\(#,##0.0\);\-_)"/>
    <numFmt numFmtId="173" formatCode="#,##0.00_);\(#,##0.00\);\-_)"/>
    <numFmt numFmtId="174" formatCode="dd\ mmm\ yyyy"/>
    <numFmt numFmtId="175" formatCode="#,##0.000%_);\(#,##0.000%\);\-_)"/>
    <numFmt numFmtId="176" formatCode="#,##0.000_);\(#,##0.000\);\-_)"/>
    <numFmt numFmtId="177" formatCode="#,##0.0000_);\(#,##0.0000\);\-_)"/>
    <numFmt numFmtId="178" formatCode="#,##0.0_ ;[Red]\-#,##0.0\ "/>
    <numFmt numFmtId="179" formatCode="#,##0.0"/>
    <numFmt numFmtId="180" formatCode="0.0000%"/>
    <numFmt numFmtId="181" formatCode="#,##0.000000000000000"/>
    <numFmt numFmtId="182" formatCode="#,##0.00000000_);\(#,##0.00000000\);\-_)"/>
    <numFmt numFmtId="183" formatCode="_(* #,##0.00_);_(* \(#,##0.00\);_(* &quot;-&quot;??_);_(@_)"/>
    <numFmt numFmtId="184" formatCode="0.0%;\-0.0%;\-"/>
    <numFmt numFmtId="185" formatCode="#,##0.00%_);\(#,##0.00%\);\-_)"/>
    <numFmt numFmtId="186" formatCode="#,##0.0000%_);\(#,##0.0000%\);\-_)"/>
    <numFmt numFmtId="187" formatCode="0.000000000%"/>
    <numFmt numFmtId="188" formatCode="#,##0_);\(#,##0\);\-_)"/>
    <numFmt numFmtId="189" formatCode="#,##0.0%_);\(#,##0.0%\);\-_)"/>
    <numFmt numFmtId="190" formatCode="_(* #,##0.0_);_(* \(#,##0.0\);_(* &quot;-&quot;??_);_(@_)"/>
    <numFmt numFmtId="191" formatCode="#,##0.00000_);\(#,##0.00000\);\-_)"/>
    <numFmt numFmtId="192" formatCode="#,##0;[Red]\(#,##0\);\-"/>
    <numFmt numFmtId="193" formatCode="#,##0.00_ ;[Red]\-#,##0.00\ "/>
    <numFmt numFmtId="194" formatCode="_(* #,##0_);_(* \(#,##0\);_(* &quot;-&quot;??_);_(@_)"/>
    <numFmt numFmtId="195" formatCode="&quot;£&quot;#,##0.00"/>
    <numFmt numFmtId="196" formatCode="#,##0.0;[Black]\(#,##0.0\)"/>
    <numFmt numFmtId="197" formatCode="#,##0.0;[Black]\(#,##0.0\);\-"/>
    <numFmt numFmtId="198" formatCode="#,##0.00;[Red]\(#,##0.00\);\-"/>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b/>
      <sz val="12"/>
      <name val="Calibri"/>
      <family val="2"/>
      <scheme val="minor"/>
    </font>
    <font>
      <b/>
      <sz val="11"/>
      <name val="Calibri"/>
      <family val="2"/>
      <scheme val="minor"/>
    </font>
    <font>
      <b/>
      <sz val="12"/>
      <color theme="1"/>
      <name val="Arial"/>
      <family val="2"/>
    </font>
    <font>
      <b/>
      <sz val="12"/>
      <color theme="0"/>
      <name val="Arial"/>
      <family val="2"/>
    </font>
    <font>
      <sz val="12"/>
      <color theme="1"/>
      <name val="Arial"/>
      <family val="2"/>
    </font>
    <font>
      <sz val="10"/>
      <color theme="1"/>
      <name val="Arial"/>
      <family val="2"/>
    </font>
    <font>
      <b/>
      <sz val="10"/>
      <color theme="1"/>
      <name val="Arial"/>
      <family val="2"/>
    </font>
    <font>
      <b/>
      <sz val="10"/>
      <color theme="0"/>
      <name val="Arial"/>
      <family val="2"/>
    </font>
    <font>
      <sz val="10"/>
      <name val="Arial"/>
      <family val="2"/>
    </font>
    <font>
      <b/>
      <sz val="12"/>
      <color theme="5"/>
      <name val="Arial"/>
      <family val="2"/>
    </font>
    <font>
      <sz val="12"/>
      <color theme="5"/>
      <name val="Arial"/>
      <family val="2"/>
    </font>
    <font>
      <sz val="10"/>
      <color theme="0"/>
      <name val="Arial"/>
      <family val="2"/>
    </font>
    <font>
      <sz val="10"/>
      <color rgb="FFFF4D16"/>
      <name val="Arial"/>
      <family val="2"/>
    </font>
    <font>
      <i/>
      <sz val="10"/>
      <color rgb="FFFF4D16"/>
      <name val="Arial"/>
      <family val="2"/>
    </font>
    <font>
      <i/>
      <sz val="10"/>
      <color theme="1"/>
      <name val="Arial"/>
      <family val="2"/>
    </font>
    <font>
      <b/>
      <i/>
      <sz val="10"/>
      <color theme="1"/>
      <name val="Arial"/>
      <family val="2"/>
    </font>
    <font>
      <b/>
      <sz val="10"/>
      <name val="Arial"/>
      <family val="2"/>
    </font>
    <font>
      <sz val="10"/>
      <color rgb="FF000000"/>
      <name val="Arial"/>
      <family val="2"/>
    </font>
    <font>
      <b/>
      <sz val="10"/>
      <color rgb="FF000000"/>
      <name val="Verdana"/>
      <family val="2"/>
    </font>
    <font>
      <sz val="10"/>
      <color rgb="FF000000"/>
      <name val="Gill Sans MT"/>
      <family val="2"/>
    </font>
    <font>
      <sz val="10"/>
      <color theme="1"/>
      <name val="Verdana"/>
      <family val="2"/>
    </font>
    <font>
      <sz val="12"/>
      <color rgb="FF000000"/>
      <name val="Gill Sans MT"/>
      <family val="2"/>
    </font>
    <font>
      <sz val="10"/>
      <name val="Gill Sans MT"/>
      <family val="2"/>
    </font>
    <font>
      <b/>
      <sz val="10"/>
      <name val="Gill Sans MT"/>
      <family val="2"/>
    </font>
    <font>
      <b/>
      <sz val="10"/>
      <color rgb="FF000000"/>
      <name val="Gill Sans MT"/>
      <family val="2"/>
    </font>
    <font>
      <sz val="10"/>
      <color rgb="FF4F81BD"/>
      <name val="Gill Sans MT"/>
      <family val="2"/>
    </font>
    <font>
      <u/>
      <sz val="10"/>
      <name val="Gill Sans MT"/>
      <family val="2"/>
    </font>
    <font>
      <sz val="10"/>
      <color rgb="FFF2F2F2"/>
      <name val="Gill Sans MT"/>
      <family val="2"/>
    </font>
    <font>
      <sz val="10"/>
      <color theme="1"/>
      <name val="Gill Sans MT"/>
      <family val="2"/>
    </font>
    <font>
      <vertAlign val="subscript"/>
      <sz val="10"/>
      <color rgb="FF000000"/>
      <name val="Gill Sans MT"/>
      <family val="2"/>
    </font>
    <font>
      <sz val="10"/>
      <color rgb="FFFF0000"/>
      <name val="Gill Sans MT"/>
      <family val="2"/>
    </font>
    <font>
      <b/>
      <sz val="10"/>
      <color rgb="FF4F81BD"/>
      <name val="Gill Sans MT"/>
      <family val="2"/>
    </font>
    <font>
      <b/>
      <sz val="10"/>
      <color rgb="FFFF0000"/>
      <name val="Gill Sans MT"/>
      <family val="2"/>
    </font>
    <font>
      <sz val="9"/>
      <color rgb="FF000000"/>
      <name val="Gill Sans MT"/>
      <family val="2"/>
    </font>
    <font>
      <i/>
      <sz val="10"/>
      <name val="Gill Sans MT"/>
      <family val="2"/>
    </font>
    <font>
      <i/>
      <sz val="10"/>
      <color rgb="FF000000"/>
      <name val="Gill Sans MT"/>
      <family val="2"/>
    </font>
    <font>
      <u/>
      <sz val="10"/>
      <color rgb="FF000000"/>
      <name val="Gill Sans MT"/>
      <family val="2"/>
    </font>
    <font>
      <sz val="11"/>
      <name val="CG Omega"/>
      <family val="2"/>
    </font>
    <font>
      <sz val="10"/>
      <color rgb="FFBFBFBF"/>
      <name val="Gill Sans MT"/>
      <family val="2"/>
    </font>
    <font>
      <i/>
      <sz val="9"/>
      <name val="Gill Sans MT"/>
      <family val="2"/>
    </font>
    <font>
      <sz val="11"/>
      <name val="GillSans"/>
      <family val="2"/>
    </font>
    <font>
      <sz val="8"/>
      <name val="Calibri"/>
      <family val="2"/>
      <scheme val="minor"/>
    </font>
    <font>
      <i/>
      <sz val="8"/>
      <color theme="1"/>
      <name val="Arial"/>
      <family val="2"/>
    </font>
    <font>
      <i/>
      <sz val="8"/>
      <color rgb="FF000000"/>
      <name val="Arial"/>
      <family val="2"/>
    </font>
    <font>
      <i/>
      <sz val="9"/>
      <color theme="1"/>
      <name val="Calibri"/>
      <family val="2"/>
      <scheme val="minor"/>
    </font>
    <font>
      <i/>
      <sz val="9"/>
      <color theme="1"/>
      <name val="Arial"/>
      <family val="2"/>
    </font>
    <font>
      <b/>
      <sz val="10"/>
      <color theme="0"/>
      <name val="Verdana"/>
      <family val="2"/>
    </font>
    <font>
      <sz val="11"/>
      <color indexed="17"/>
      <name val="Calibri"/>
      <family val="2"/>
    </font>
    <font>
      <b/>
      <u/>
      <sz val="11"/>
      <color theme="1"/>
      <name val="Calibri"/>
      <family val="2"/>
      <scheme val="minor"/>
    </font>
    <font>
      <b/>
      <sz val="10"/>
      <color theme="0"/>
      <name val="Calibri "/>
    </font>
    <font>
      <sz val="10"/>
      <name val="Calibri "/>
    </font>
    <font>
      <sz val="10"/>
      <color rgb="FF4F81BD"/>
      <name val="Calibri "/>
    </font>
    <font>
      <b/>
      <sz val="10"/>
      <name val="Calibri "/>
    </font>
    <font>
      <b/>
      <sz val="10"/>
      <color rgb="FFFF0000"/>
      <name val="Calibri "/>
    </font>
    <font>
      <sz val="10"/>
      <color rgb="FF000000"/>
      <name val="Calibri "/>
    </font>
    <font>
      <sz val="10"/>
      <color theme="1"/>
      <name val="Calibri "/>
    </font>
    <font>
      <b/>
      <i/>
      <sz val="10"/>
      <name val="Calibri "/>
    </font>
    <font>
      <sz val="11"/>
      <color theme="0"/>
      <name val="Calibri"/>
      <family val="2"/>
      <scheme val="minor"/>
    </font>
    <font>
      <u/>
      <sz val="11"/>
      <color theme="1"/>
      <name val="Calibri"/>
      <family val="2"/>
      <scheme val="minor"/>
    </font>
    <font>
      <sz val="12"/>
      <name val="Arial"/>
      <family val="2"/>
    </font>
    <font>
      <sz val="8"/>
      <name val="Tahoma"/>
      <family val="2"/>
    </font>
    <font>
      <i/>
      <sz val="10"/>
      <name val="Calibri "/>
    </font>
    <font>
      <i/>
      <sz val="10"/>
      <color theme="1"/>
      <name val="Calibri "/>
    </font>
    <font>
      <sz val="10"/>
      <name val="Calibri"/>
      <family val="2"/>
      <scheme val="minor"/>
    </font>
    <font>
      <b/>
      <i/>
      <sz val="10"/>
      <color theme="1"/>
      <name val="Calibri "/>
    </font>
    <font>
      <sz val="11"/>
      <color rgb="FFFF0000"/>
      <name val="Calibri"/>
      <family val="2"/>
      <scheme val="minor"/>
    </font>
    <font>
      <sz val="9"/>
      <color indexed="81"/>
      <name val="Tahoma"/>
      <family val="2"/>
    </font>
    <font>
      <b/>
      <sz val="9"/>
      <color indexed="81"/>
      <name val="Tahoma"/>
      <family val="2"/>
    </font>
    <font>
      <sz val="10"/>
      <color theme="0" tint="-4.9989318521683403E-2"/>
      <name val="Gill Sans MT"/>
      <family val="2"/>
    </font>
    <font>
      <sz val="10"/>
      <color theme="4"/>
      <name val="Gill Sans MT"/>
      <family val="2"/>
    </font>
    <font>
      <b/>
      <sz val="10"/>
      <color theme="4"/>
      <name val="Gill Sans MT"/>
      <family val="2"/>
    </font>
    <font>
      <b/>
      <sz val="10"/>
      <color theme="1"/>
      <name val="Gill Sans MT"/>
      <family val="2"/>
    </font>
    <font>
      <b/>
      <i/>
      <sz val="11"/>
      <color rgb="FFFF0000"/>
      <name val="Calibri"/>
      <family val="2"/>
      <scheme val="minor"/>
    </font>
    <font>
      <b/>
      <sz val="9"/>
      <color theme="0"/>
      <name val="Calibri"/>
      <family val="2"/>
      <scheme val="minor"/>
    </font>
    <font>
      <sz val="9"/>
      <color theme="1"/>
      <name val="Calibri"/>
      <family val="2"/>
      <scheme val="minor"/>
    </font>
    <font>
      <sz val="9"/>
      <color rgb="FFFF0000"/>
      <name val="Calibri"/>
      <family val="2"/>
      <scheme val="minor"/>
    </font>
    <font>
      <b/>
      <i/>
      <sz val="11"/>
      <color rgb="FF00B0F0"/>
      <name val="Calibri"/>
      <family val="2"/>
      <scheme val="minor"/>
    </font>
    <font>
      <b/>
      <sz val="16"/>
      <color rgb="FFFF0000"/>
      <name val="Calibri"/>
      <family val="2"/>
      <scheme val="minor"/>
    </font>
    <font>
      <b/>
      <sz val="16"/>
      <color rgb="FF7030A0"/>
      <name val="Calibri"/>
      <family val="2"/>
      <scheme val="minor"/>
    </font>
    <font>
      <b/>
      <sz val="10"/>
      <color rgb="FFFF0000"/>
      <name val="Arial"/>
      <family val="2"/>
    </font>
  </fonts>
  <fills count="3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2" tint="-0.499984740745262"/>
        <bgColor indexed="64"/>
      </patternFill>
    </fill>
    <fill>
      <patternFill patternType="solid">
        <fgColor rgb="FFBFBFBF"/>
        <bgColor rgb="FF000000"/>
      </patternFill>
    </fill>
    <fill>
      <patternFill patternType="solid">
        <fgColor rgb="FFFF9900"/>
        <bgColor rgb="FF000000"/>
      </patternFill>
    </fill>
    <fill>
      <patternFill patternType="solid">
        <fgColor rgb="FF808080"/>
        <bgColor rgb="FF000000"/>
      </patternFill>
    </fill>
    <fill>
      <patternFill patternType="solid">
        <fgColor rgb="FFC5E1FF"/>
        <bgColor rgb="FF000000"/>
      </patternFill>
    </fill>
    <fill>
      <patternFill patternType="solid">
        <fgColor rgb="FFFFFFCC"/>
        <bgColor rgb="FF000000"/>
      </patternFill>
    </fill>
    <fill>
      <patternFill patternType="solid">
        <fgColor rgb="FFD9D9D9"/>
        <bgColor rgb="FF000000"/>
      </patternFill>
    </fill>
    <fill>
      <patternFill patternType="solid">
        <fgColor rgb="FFD8E4BC"/>
        <bgColor rgb="FF000000"/>
      </patternFill>
    </fill>
    <fill>
      <patternFill patternType="solid">
        <fgColor rgb="FFF2DCDB"/>
        <bgColor rgb="FF000000"/>
      </patternFill>
    </fill>
    <fill>
      <patternFill patternType="solid">
        <fgColor rgb="FFFFFF00"/>
        <bgColor indexed="64"/>
      </patternFill>
    </fill>
    <fill>
      <patternFill patternType="solid">
        <fgColor theme="9" tint="0.39997558519241921"/>
        <bgColor indexed="64"/>
      </patternFill>
    </fill>
    <fill>
      <patternFill patternType="gray125">
        <fgColor theme="2" tint="-0.499984740745262"/>
        <bgColor indexed="65"/>
      </patternFill>
    </fill>
    <fill>
      <patternFill patternType="gray125">
        <fgColor theme="6" tint="-0.24994659260841701"/>
        <bgColor indexed="65"/>
      </patternFill>
    </fill>
    <fill>
      <patternFill patternType="gray125">
        <fgColor theme="6" tint="-0.24994659260841701"/>
        <bgColor theme="2" tint="-0.499984740745262"/>
      </patternFill>
    </fill>
    <fill>
      <patternFill patternType="solid">
        <fgColor rgb="FF00B050"/>
        <bgColor indexed="64"/>
      </patternFill>
    </fill>
    <fill>
      <patternFill patternType="solid">
        <fgColor indexed="42"/>
      </patternFill>
    </fill>
    <fill>
      <patternFill patternType="solid">
        <fgColor rgb="FFFF0000"/>
        <bgColor indexed="64"/>
      </patternFill>
    </fill>
    <fill>
      <patternFill patternType="solid">
        <fgColor rgb="FFED7D31"/>
        <bgColor rgb="FF000000"/>
      </patternFill>
    </fill>
    <fill>
      <patternFill patternType="solid">
        <fgColor rgb="FFFF9900"/>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style="thin">
        <color auto="1"/>
      </top>
      <bottom/>
      <diagonal/>
    </border>
    <border>
      <left/>
      <right style="thin">
        <color indexed="64"/>
      </right>
      <top/>
      <bottom style="thin">
        <color indexed="64"/>
      </bottom>
      <diagonal/>
    </border>
    <border>
      <left/>
      <right/>
      <top style="dotted">
        <color auto="1"/>
      </top>
      <bottom style="dotted">
        <color auto="1"/>
      </bottom>
      <diagonal/>
    </border>
    <border>
      <left style="thin">
        <color indexed="64"/>
      </left>
      <right style="thin">
        <color indexed="64"/>
      </right>
      <top/>
      <bottom/>
      <diagonal/>
    </border>
    <border>
      <left style="thin">
        <color indexed="64"/>
      </left>
      <right/>
      <top/>
      <bottom style="thin">
        <color indexed="64"/>
      </bottom>
      <diagonal/>
    </border>
    <border>
      <left/>
      <right/>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style="dashed">
        <color auto="1"/>
      </top>
      <bottom/>
      <diagonal/>
    </border>
    <border>
      <left/>
      <right style="dashed">
        <color auto="1"/>
      </right>
      <top/>
      <bottom/>
      <diagonal/>
    </border>
    <border>
      <left style="dashed">
        <color auto="1"/>
      </left>
      <right/>
      <top/>
      <bottom/>
      <diagonal/>
    </border>
    <border>
      <left/>
      <right style="dashed">
        <color auto="1"/>
      </right>
      <top/>
      <bottom style="dashed">
        <color auto="1"/>
      </bottom>
      <diagonal/>
    </border>
    <border>
      <left style="dashed">
        <color auto="1"/>
      </left>
      <right/>
      <top/>
      <bottom style="dashed">
        <color auto="1"/>
      </bottom>
      <diagonal/>
    </border>
    <border>
      <left/>
      <right/>
      <top style="medium">
        <color indexed="64"/>
      </top>
      <bottom/>
      <diagonal/>
    </border>
    <border>
      <left/>
      <right style="dashed">
        <color auto="1"/>
      </right>
      <top style="medium">
        <color auto="1"/>
      </top>
      <bottom/>
      <diagonal/>
    </border>
    <border>
      <left style="dashed">
        <color auto="1"/>
      </left>
      <right/>
      <top style="medium">
        <color auto="1"/>
      </top>
      <bottom/>
      <diagonal/>
    </border>
    <border>
      <left/>
      <right/>
      <top style="thin">
        <color indexed="64"/>
      </top>
      <bottom style="double">
        <color indexed="64"/>
      </bottom>
      <diagonal/>
    </border>
    <border>
      <left/>
      <right/>
      <top/>
      <bottom style="thick">
        <color rgb="FF0070C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s>
  <cellStyleXfs count="21">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34" fillId="8" borderId="0"/>
    <xf numFmtId="172" fontId="29" fillId="9" borderId="0" applyBorder="0">
      <alignment vertical="center"/>
    </xf>
    <xf numFmtId="172" fontId="35" fillId="6" borderId="0"/>
    <xf numFmtId="172" fontId="29" fillId="11" borderId="0"/>
    <xf numFmtId="183" fontId="44" fillId="0" borderId="0" applyFont="0" applyFill="0" applyBorder="0" applyAlignment="0" applyProtection="0"/>
    <xf numFmtId="0" fontId="27" fillId="0" borderId="0"/>
    <xf numFmtId="0" fontId="54" fillId="20" borderId="0" applyNumberFormat="0" applyBorder="0" applyAlignment="0" applyProtection="0"/>
    <xf numFmtId="0" fontId="27" fillId="0" borderId="0"/>
    <xf numFmtId="0" fontId="66" fillId="0" borderId="0"/>
    <xf numFmtId="0" fontId="15" fillId="0" borderId="0"/>
    <xf numFmtId="0" fontId="67" fillId="0" borderId="0"/>
    <xf numFmtId="183" fontId="27" fillId="0" borderId="0" applyFont="0" applyFill="0" applyBorder="0" applyAlignment="0" applyProtection="0"/>
    <xf numFmtId="183" fontId="15" fillId="0" borderId="0" applyFont="0" applyFill="0" applyBorder="0" applyAlignment="0" applyProtection="0"/>
    <xf numFmtId="43" fontId="1" fillId="0" borderId="0" applyFont="0" applyFill="0" applyBorder="0" applyAlignment="0" applyProtection="0"/>
    <xf numFmtId="0" fontId="15" fillId="0" borderId="0" applyFont="0" applyFill="0" applyBorder="0" applyAlignment="0" applyProtection="0"/>
  </cellStyleXfs>
  <cellXfs count="645">
    <xf numFmtId="0" fontId="0" fillId="0" borderId="0" xfId="0"/>
    <xf numFmtId="0" fontId="3" fillId="2" borderId="0" xfId="1" applyFont="1" applyFill="1" applyAlignment="1">
      <alignment horizontal="center" vertical="center"/>
    </xf>
    <xf numFmtId="0" fontId="6" fillId="2" borderId="0" xfId="1" applyFont="1" applyFill="1"/>
    <xf numFmtId="0" fontId="5" fillId="2" borderId="0" xfId="1" applyFont="1" applyFill="1"/>
    <xf numFmtId="0" fontId="5" fillId="2" borderId="0" xfId="1" applyFont="1" applyFill="1" applyAlignment="1">
      <alignment horizontal="center" vertical="center"/>
    </xf>
    <xf numFmtId="0" fontId="5" fillId="2" borderId="0" xfId="1" applyFont="1" applyFill="1" applyAlignment="1">
      <alignment vertical="center"/>
    </xf>
    <xf numFmtId="0" fontId="2" fillId="2" borderId="3" xfId="1" applyFont="1" applyFill="1" applyBorder="1" applyAlignment="1">
      <alignment horizontal="center" vertical="center"/>
    </xf>
    <xf numFmtId="0" fontId="4" fillId="2" borderId="0" xfId="1" applyFont="1" applyFill="1" applyAlignment="1">
      <alignment horizontal="left" vertical="center" indent="1"/>
    </xf>
    <xf numFmtId="0" fontId="4" fillId="2" borderId="6" xfId="1" applyFont="1" applyFill="1" applyBorder="1" applyAlignment="1">
      <alignment horizontal="center" vertical="center"/>
    </xf>
    <xf numFmtId="164" fontId="4" fillId="2" borderId="6" xfId="2" applyNumberFormat="1" applyFont="1" applyFill="1" applyBorder="1" applyAlignment="1">
      <alignment horizontal="center" vertical="center"/>
    </xf>
    <xf numFmtId="165" fontId="4" fillId="2" borderId="6" xfId="3" applyNumberFormat="1" applyFont="1" applyFill="1" applyBorder="1" applyAlignment="1">
      <alignment horizontal="right" vertical="center" indent="2"/>
    </xf>
    <xf numFmtId="0" fontId="3" fillId="0" borderId="0" xfId="1" applyFont="1" applyAlignment="1">
      <alignment horizontal="center" vertical="center"/>
    </xf>
    <xf numFmtId="0" fontId="3" fillId="2" borderId="0" xfId="1" applyFont="1" applyFill="1"/>
    <xf numFmtId="0" fontId="1" fillId="2" borderId="0" xfId="1" applyFill="1" applyAlignment="1">
      <alignment horizontal="center" vertical="center"/>
    </xf>
    <xf numFmtId="0" fontId="1" fillId="2" borderId="0" xfId="1" applyFill="1"/>
    <xf numFmtId="0" fontId="1" fillId="2" borderId="0" xfId="1" applyFill="1" applyAlignment="1">
      <alignment vertical="center"/>
    </xf>
    <xf numFmtId="0" fontId="1" fillId="2" borderId="0" xfId="1" applyFill="1" applyAlignment="1">
      <alignment horizontal="left" vertical="center" indent="1"/>
    </xf>
    <xf numFmtId="165" fontId="1" fillId="2" borderId="0" xfId="1" applyNumberFormat="1" applyFill="1" applyAlignment="1">
      <alignment horizontal="right" vertical="center"/>
    </xf>
    <xf numFmtId="0" fontId="6" fillId="2" borderId="0" xfId="1" applyFont="1" applyFill="1" applyAlignment="1">
      <alignment horizontal="center" vertical="center"/>
    </xf>
    <xf numFmtId="0" fontId="8" fillId="2" borderId="0" xfId="1" applyFont="1" applyFill="1" applyAlignment="1">
      <alignment horizontal="center" vertical="center"/>
    </xf>
    <xf numFmtId="0" fontId="6" fillId="2" borderId="0" xfId="1" applyFont="1" applyFill="1" applyAlignment="1">
      <alignment vertical="center"/>
    </xf>
    <xf numFmtId="0" fontId="7" fillId="2" borderId="0" xfId="1" applyFont="1" applyFill="1" applyAlignment="1">
      <alignment horizontal="center" vertical="center"/>
    </xf>
    <xf numFmtId="164" fontId="7" fillId="2" borderId="0" xfId="2" applyNumberFormat="1" applyFont="1" applyFill="1" applyBorder="1" applyAlignment="1">
      <alignment horizontal="center" vertical="center"/>
    </xf>
    <xf numFmtId="168" fontId="4" fillId="2" borderId="6" xfId="3" applyNumberFormat="1" applyFont="1" applyFill="1" applyBorder="1" applyAlignment="1">
      <alignment horizontal="right" vertical="center" indent="2"/>
    </xf>
    <xf numFmtId="168" fontId="7" fillId="2" borderId="0" xfId="2" applyNumberFormat="1" applyFont="1" applyFill="1" applyBorder="1" applyAlignment="1">
      <alignment horizontal="center" vertical="center"/>
    </xf>
    <xf numFmtId="0" fontId="9" fillId="2" borderId="0" xfId="1" applyFont="1" applyFill="1" applyAlignment="1">
      <alignment horizontal="center" vertical="center" wrapText="1"/>
    </xf>
    <xf numFmtId="0" fontId="9" fillId="2" borderId="0" xfId="1" applyFont="1" applyFill="1" applyAlignment="1">
      <alignment vertical="center" wrapText="1"/>
    </xf>
    <xf numFmtId="0" fontId="10" fillId="4" borderId="1" xfId="1" applyFont="1" applyFill="1" applyBorder="1" applyAlignment="1">
      <alignment horizontal="left" vertical="center" wrapText="1" indent="1"/>
    </xf>
    <xf numFmtId="0" fontId="11" fillId="2" borderId="0" xfId="1" applyFont="1" applyFill="1" applyAlignment="1">
      <alignment horizontal="center" vertical="center"/>
    </xf>
    <xf numFmtId="0" fontId="11" fillId="2" borderId="0" xfId="1" applyFont="1" applyFill="1"/>
    <xf numFmtId="0" fontId="12" fillId="2" borderId="0" xfId="1" applyFont="1" applyFill="1" applyAlignment="1">
      <alignment horizontal="center" vertical="center"/>
    </xf>
    <xf numFmtId="0" fontId="13"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Alignment="1">
      <alignment horizontal="left" vertical="center" indent="1"/>
    </xf>
    <xf numFmtId="0" fontId="12" fillId="2" borderId="0" xfId="1" applyFont="1" applyFill="1"/>
    <xf numFmtId="0" fontId="13" fillId="2" borderId="0" xfId="1" applyFont="1" applyFill="1" applyAlignment="1">
      <alignment horizontal="center" vertical="center" wrapText="1"/>
    </xf>
    <xf numFmtId="0" fontId="13" fillId="2" borderId="0" xfId="1" applyFont="1" applyFill="1" applyAlignment="1">
      <alignment vertical="center" wrapText="1"/>
    </xf>
    <xf numFmtId="0" fontId="14" fillId="5" borderId="2" xfId="1" applyFont="1" applyFill="1" applyBorder="1" applyAlignment="1">
      <alignment horizontal="left" vertical="center" wrapText="1" indent="1"/>
    </xf>
    <xf numFmtId="0" fontId="14" fillId="5" borderId="4"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4" fillId="4" borderId="1" xfId="1" applyFont="1" applyFill="1" applyBorder="1" applyAlignment="1">
      <alignment horizontal="center" vertical="center"/>
    </xf>
    <xf numFmtId="0" fontId="16" fillId="2" borderId="1" xfId="1" applyFont="1" applyFill="1" applyBorder="1" applyAlignment="1">
      <alignment horizontal="left" vertical="center" indent="1"/>
    </xf>
    <xf numFmtId="0" fontId="16" fillId="2" borderId="1" xfId="1" applyFont="1" applyFill="1" applyBorder="1" applyAlignment="1">
      <alignment horizontal="center" vertical="center"/>
    </xf>
    <xf numFmtId="164" fontId="16" fillId="2" borderId="1" xfId="2" applyNumberFormat="1" applyFont="1" applyFill="1" applyBorder="1" applyAlignment="1">
      <alignment horizontal="center" vertical="center"/>
    </xf>
    <xf numFmtId="165" fontId="17" fillId="2" borderId="0" xfId="3" applyNumberFormat="1" applyFont="1" applyFill="1" applyAlignment="1"/>
    <xf numFmtId="0" fontId="12" fillId="0" borderId="1" xfId="1" applyFont="1" applyBorder="1" applyAlignment="1">
      <alignment horizontal="center" vertical="center"/>
    </xf>
    <xf numFmtId="166" fontId="12" fillId="0" borderId="1" xfId="1" applyNumberFormat="1" applyFont="1" applyBorder="1" applyAlignment="1">
      <alignment horizontal="center" vertical="center"/>
    </xf>
    <xf numFmtId="166" fontId="12" fillId="2" borderId="0" xfId="1" applyNumberFormat="1" applyFont="1" applyFill="1"/>
    <xf numFmtId="0" fontId="13" fillId="2" borderId="0" xfId="1" applyFont="1" applyFill="1" applyAlignment="1">
      <alignment vertical="center"/>
    </xf>
    <xf numFmtId="164" fontId="14" fillId="5" borderId="1" xfId="2" applyNumberFormat="1" applyFont="1" applyFill="1" applyBorder="1" applyAlignment="1">
      <alignment horizontal="center" vertical="center"/>
    </xf>
    <xf numFmtId="166" fontId="14" fillId="5" borderId="1" xfId="2" applyNumberFormat="1" applyFont="1" applyFill="1" applyBorder="1" applyAlignment="1">
      <alignment horizontal="center" vertical="center"/>
    </xf>
    <xf numFmtId="165" fontId="12" fillId="2" borderId="0" xfId="1" applyNumberFormat="1" applyFont="1" applyFill="1" applyAlignment="1">
      <alignment horizontal="right"/>
    </xf>
    <xf numFmtId="0" fontId="12" fillId="0" borderId="2" xfId="1" applyFont="1" applyBorder="1" applyAlignment="1">
      <alignment horizontal="left" vertical="center" indent="1"/>
    </xf>
    <xf numFmtId="0" fontId="12" fillId="2" borderId="4" xfId="1" applyFont="1" applyFill="1" applyBorder="1" applyAlignment="1">
      <alignment horizontal="center" vertical="center"/>
    </xf>
    <xf numFmtId="0" fontId="12" fillId="0" borderId="4" xfId="1" applyFont="1" applyBorder="1" applyAlignment="1">
      <alignment horizontal="center" vertical="center"/>
    </xf>
    <xf numFmtId="165" fontId="12" fillId="0" borderId="1" xfId="3" applyNumberFormat="1" applyFont="1" applyBorder="1" applyAlignment="1">
      <alignment horizontal="center" vertical="center"/>
    </xf>
    <xf numFmtId="165" fontId="12" fillId="2" borderId="0" xfId="3" applyNumberFormat="1" applyFont="1" applyFill="1" applyAlignment="1">
      <alignment horizontal="right" indent="2"/>
    </xf>
    <xf numFmtId="165" fontId="12" fillId="2" borderId="0" xfId="1" applyNumberFormat="1" applyFont="1" applyFill="1" applyAlignment="1">
      <alignment horizontal="right" indent="2"/>
    </xf>
    <xf numFmtId="0" fontId="12" fillId="0" borderId="7" xfId="1" applyFont="1" applyBorder="1" applyAlignment="1">
      <alignment horizontal="left" vertical="center" indent="1"/>
    </xf>
    <xf numFmtId="0" fontId="12" fillId="0" borderId="7" xfId="1" applyFont="1" applyBorder="1" applyAlignment="1">
      <alignment horizontal="center" vertical="center"/>
    </xf>
    <xf numFmtId="0" fontId="12" fillId="0" borderId="1" xfId="1" applyFont="1" applyBorder="1" applyAlignment="1">
      <alignment horizontal="left" vertical="center" indent="1"/>
    </xf>
    <xf numFmtId="0" fontId="14" fillId="5" borderId="1" xfId="1" applyFont="1" applyFill="1" applyBorder="1" applyAlignment="1">
      <alignment horizontal="left" vertical="center" indent="1"/>
    </xf>
    <xf numFmtId="0" fontId="14" fillId="5" borderId="5" xfId="1" applyFont="1" applyFill="1" applyBorder="1" applyAlignment="1">
      <alignment horizontal="center" vertical="center"/>
    </xf>
    <xf numFmtId="164" fontId="14" fillId="5" borderId="5" xfId="2" applyNumberFormat="1" applyFont="1" applyFill="1" applyBorder="1" applyAlignment="1">
      <alignment horizontal="center" vertical="center"/>
    </xf>
    <xf numFmtId="165" fontId="14" fillId="5" borderId="5" xfId="3" applyNumberFormat="1" applyFont="1" applyFill="1" applyBorder="1" applyAlignment="1">
      <alignment horizontal="center" vertical="center"/>
    </xf>
    <xf numFmtId="0" fontId="19" fillId="2" borderId="0" xfId="1" applyFont="1" applyFill="1" applyAlignment="1">
      <alignment horizontal="center" vertical="center"/>
    </xf>
    <xf numFmtId="0" fontId="19" fillId="2" borderId="0" xfId="1" applyFont="1" applyFill="1" applyAlignment="1">
      <alignment vertical="center"/>
    </xf>
    <xf numFmtId="0" fontId="19" fillId="0" borderId="5" xfId="1" applyFont="1" applyBorder="1" applyAlignment="1">
      <alignment horizontal="left" vertical="center" indent="1"/>
    </xf>
    <xf numFmtId="0" fontId="20" fillId="0" borderId="5" xfId="1" applyFont="1" applyBorder="1" applyAlignment="1">
      <alignment horizontal="center" vertical="center"/>
    </xf>
    <xf numFmtId="0" fontId="20" fillId="2" borderId="1" xfId="1" applyFont="1" applyFill="1" applyBorder="1" applyAlignment="1">
      <alignment horizontal="center" vertical="center"/>
    </xf>
    <xf numFmtId="0" fontId="19" fillId="2" borderId="0" xfId="1" applyFont="1" applyFill="1"/>
    <xf numFmtId="0" fontId="21" fillId="2" borderId="4" xfId="1" applyFont="1" applyFill="1" applyBorder="1" applyAlignment="1">
      <alignment horizontal="center" vertical="center"/>
    </xf>
    <xf numFmtId="0" fontId="14" fillId="5" borderId="7" xfId="1" applyFont="1" applyFill="1" applyBorder="1" applyAlignment="1">
      <alignment horizontal="left" vertical="center" indent="1"/>
    </xf>
    <xf numFmtId="0" fontId="14" fillId="5" borderId="7" xfId="1" applyFont="1" applyFill="1" applyBorder="1" applyAlignment="1">
      <alignment horizontal="center" vertical="center"/>
    </xf>
    <xf numFmtId="165" fontId="14" fillId="5" borderId="1" xfId="3" applyNumberFormat="1" applyFont="1" applyFill="1" applyBorder="1" applyAlignment="1">
      <alignment horizontal="center" vertical="center"/>
    </xf>
    <xf numFmtId="165" fontId="12" fillId="0" borderId="1" xfId="3" applyNumberFormat="1" applyFont="1" applyFill="1" applyBorder="1" applyAlignment="1">
      <alignment horizontal="center" vertical="center"/>
    </xf>
    <xf numFmtId="0" fontId="14" fillId="5" borderId="1" xfId="1" applyFont="1" applyFill="1" applyBorder="1" applyAlignment="1">
      <alignment horizontal="center" vertical="center"/>
    </xf>
    <xf numFmtId="0" fontId="21" fillId="2" borderId="0" xfId="1" applyFont="1" applyFill="1" applyAlignment="1">
      <alignment horizontal="center" vertical="center"/>
    </xf>
    <xf numFmtId="0" fontId="21" fillId="2" borderId="0" xfId="1" applyFont="1" applyFill="1" applyAlignment="1">
      <alignment vertical="center"/>
    </xf>
    <xf numFmtId="0" fontId="21" fillId="0" borderId="1" xfId="1" applyFont="1" applyBorder="1" applyAlignment="1">
      <alignment horizontal="left" vertical="center" indent="1"/>
    </xf>
    <xf numFmtId="0" fontId="21" fillId="0" borderId="1" xfId="1" applyFont="1" applyBorder="1" applyAlignment="1">
      <alignment horizontal="center" vertical="center"/>
    </xf>
    <xf numFmtId="164" fontId="21" fillId="0" borderId="1" xfId="1" applyNumberFormat="1" applyFont="1" applyBorder="1" applyAlignment="1">
      <alignment horizontal="center" vertical="center"/>
    </xf>
    <xf numFmtId="165" fontId="21" fillId="2" borderId="0" xfId="1" applyNumberFormat="1" applyFont="1" applyFill="1" applyAlignment="1">
      <alignment horizontal="right" indent="2"/>
    </xf>
    <xf numFmtId="0" fontId="21" fillId="2" borderId="0" xfId="1" applyFont="1" applyFill="1"/>
    <xf numFmtId="2" fontId="12" fillId="2" borderId="0" xfId="3" applyNumberFormat="1" applyFont="1" applyFill="1" applyAlignment="1">
      <alignment horizontal="center" vertical="center"/>
    </xf>
    <xf numFmtId="165" fontId="12" fillId="2" borderId="0" xfId="3" applyNumberFormat="1" applyFont="1" applyFill="1" applyAlignment="1">
      <alignment horizontal="center" vertical="center"/>
    </xf>
    <xf numFmtId="165" fontId="12" fillId="2" borderId="0" xfId="1" applyNumberFormat="1" applyFont="1" applyFill="1" applyAlignment="1">
      <alignment horizontal="center" vertical="center"/>
    </xf>
    <xf numFmtId="165" fontId="12" fillId="0" borderId="1" xfId="1" applyNumberFormat="1" applyFont="1" applyBorder="1" applyAlignment="1">
      <alignment horizontal="center" vertical="center"/>
    </xf>
    <xf numFmtId="0" fontId="13" fillId="2" borderId="0" xfId="1" applyFont="1" applyFill="1"/>
    <xf numFmtId="0" fontId="12" fillId="2" borderId="1" xfId="1" applyFont="1" applyFill="1" applyBorder="1" applyAlignment="1">
      <alignment horizontal="center" vertical="center"/>
    </xf>
    <xf numFmtId="0" fontId="12" fillId="0" borderId="5" xfId="1" applyFont="1" applyBorder="1" applyAlignment="1">
      <alignment horizontal="left" vertical="center" indent="1"/>
    </xf>
    <xf numFmtId="0" fontId="12" fillId="2" borderId="5" xfId="1" applyFont="1" applyFill="1" applyBorder="1" applyAlignment="1">
      <alignment horizontal="center" vertical="center"/>
    </xf>
    <xf numFmtId="165" fontId="14" fillId="5" borderId="1" xfId="2" applyNumberFormat="1" applyFont="1" applyFill="1" applyBorder="1" applyAlignment="1">
      <alignment horizontal="center" vertical="center"/>
    </xf>
    <xf numFmtId="0" fontId="22" fillId="2" borderId="0" xfId="1" applyFont="1" applyFill="1" applyAlignment="1">
      <alignment horizontal="center" vertical="center"/>
    </xf>
    <xf numFmtId="0" fontId="21" fillId="2" borderId="2" xfId="1" applyFont="1" applyFill="1" applyBorder="1" applyAlignment="1">
      <alignment vertical="center"/>
    </xf>
    <xf numFmtId="0" fontId="21" fillId="2" borderId="4" xfId="1" applyFont="1" applyFill="1" applyBorder="1" applyAlignment="1">
      <alignment vertical="center"/>
    </xf>
    <xf numFmtId="166" fontId="12" fillId="2" borderId="0" xfId="1" applyNumberFormat="1" applyFont="1" applyFill="1" applyAlignment="1">
      <alignment horizontal="right"/>
    </xf>
    <xf numFmtId="166" fontId="12" fillId="0" borderId="1" xfId="2" applyNumberFormat="1" applyFont="1" applyFill="1" applyBorder="1" applyAlignment="1">
      <alignment horizontal="center" vertical="center"/>
    </xf>
    <xf numFmtId="167" fontId="14" fillId="5" borderId="1" xfId="2" applyNumberFormat="1" applyFont="1" applyFill="1" applyBorder="1" applyAlignment="1">
      <alignment horizontal="center" vertical="center"/>
    </xf>
    <xf numFmtId="165" fontId="12" fillId="2" borderId="0" xfId="1" applyNumberFormat="1" applyFont="1" applyFill="1"/>
    <xf numFmtId="0" fontId="14" fillId="5" borderId="1" xfId="1" applyFont="1" applyFill="1" applyBorder="1" applyAlignment="1">
      <alignment vertical="center"/>
    </xf>
    <xf numFmtId="0" fontId="14" fillId="4" borderId="2" xfId="1" applyFont="1" applyFill="1" applyBorder="1" applyAlignment="1">
      <alignment horizontal="left" vertical="center" wrapText="1" indent="1"/>
    </xf>
    <xf numFmtId="0" fontId="13" fillId="4" borderId="3" xfId="1" applyFont="1" applyFill="1" applyBorder="1" applyAlignment="1">
      <alignment horizontal="left" vertical="center" wrapText="1" indent="1"/>
    </xf>
    <xf numFmtId="0" fontId="21" fillId="2" borderId="1" xfId="1" applyFont="1" applyFill="1" applyBorder="1" applyAlignment="1">
      <alignment horizontal="center" vertical="center"/>
    </xf>
    <xf numFmtId="0" fontId="21" fillId="3" borderId="1" xfId="1" applyFont="1" applyFill="1" applyBorder="1" applyAlignment="1">
      <alignment horizontal="center" vertical="center"/>
    </xf>
    <xf numFmtId="168" fontId="12" fillId="3" borderId="1" xfId="3" applyNumberFormat="1" applyFont="1" applyFill="1" applyBorder="1" applyAlignment="1">
      <alignment horizontal="center" vertical="center"/>
    </xf>
    <xf numFmtId="171" fontId="12" fillId="3" borderId="1" xfId="4" applyNumberFormat="1" applyFont="1" applyFill="1" applyBorder="1" applyAlignment="1">
      <alignment horizontal="center" vertical="center"/>
    </xf>
    <xf numFmtId="0" fontId="13" fillId="4" borderId="3" xfId="1" applyFont="1" applyFill="1" applyBorder="1" applyAlignment="1">
      <alignment horizontal="left" vertical="center" indent="1"/>
    </xf>
    <xf numFmtId="165" fontId="13" fillId="4" borderId="3" xfId="1" applyNumberFormat="1" applyFont="1" applyFill="1" applyBorder="1" applyAlignment="1">
      <alignment horizontal="center" vertical="center"/>
    </xf>
    <xf numFmtId="165" fontId="13" fillId="4" borderId="4" xfId="1" applyNumberFormat="1" applyFont="1" applyFill="1" applyBorder="1" applyAlignment="1">
      <alignment horizontal="center" vertical="center"/>
    </xf>
    <xf numFmtId="165" fontId="13" fillId="2" borderId="0" xfId="1" applyNumberFormat="1" applyFont="1" applyFill="1" applyAlignment="1">
      <alignment horizontal="right"/>
    </xf>
    <xf numFmtId="165" fontId="13" fillId="4" borderId="2" xfId="1" applyNumberFormat="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172" fontId="15" fillId="0" borderId="0" xfId="0" applyNumberFormat="1" applyFont="1" applyAlignment="1">
      <alignment vertical="center"/>
    </xf>
    <xf numFmtId="172" fontId="24" fillId="0" borderId="0" xfId="0" applyNumberFormat="1" applyFont="1" applyAlignment="1">
      <alignment vertical="center"/>
    </xf>
    <xf numFmtId="0" fontId="15" fillId="0" borderId="0" xfId="0" applyFont="1" applyAlignment="1">
      <alignment vertical="center"/>
    </xf>
    <xf numFmtId="0" fontId="25" fillId="0" borderId="0" xfId="0" applyFont="1"/>
    <xf numFmtId="0" fontId="27" fillId="0" borderId="0" xfId="0" applyFont="1"/>
    <xf numFmtId="0" fontId="12" fillId="0" borderId="0" xfId="0" applyFont="1"/>
    <xf numFmtId="0" fontId="13" fillId="0" borderId="0" xfId="0" applyFont="1" applyAlignment="1">
      <alignment horizontal="right"/>
    </xf>
    <xf numFmtId="4" fontId="12" fillId="0" borderId="0" xfId="0" applyNumberFormat="1" applyFont="1"/>
    <xf numFmtId="43" fontId="12" fillId="0" borderId="0" xfId="5" applyFont="1"/>
    <xf numFmtId="172" fontId="28" fillId="7" borderId="0" xfId="0" applyNumberFormat="1" applyFont="1" applyFill="1" applyAlignment="1">
      <alignment vertical="center"/>
    </xf>
    <xf numFmtId="172" fontId="26" fillId="7" borderId="0" xfId="0" applyNumberFormat="1" applyFont="1" applyFill="1" applyAlignment="1">
      <alignment vertical="center"/>
    </xf>
    <xf numFmtId="172" fontId="26" fillId="7" borderId="0" xfId="0" applyNumberFormat="1" applyFont="1" applyFill="1" applyAlignment="1">
      <alignment horizontal="center" vertical="center"/>
    </xf>
    <xf numFmtId="172" fontId="29" fillId="7" borderId="0" xfId="0" applyNumberFormat="1" applyFont="1" applyFill="1" applyAlignment="1">
      <alignment horizontal="center" vertical="center"/>
    </xf>
    <xf numFmtId="172" fontId="30" fillId="7" borderId="0" xfId="0" applyNumberFormat="1" applyFont="1" applyFill="1" applyAlignment="1">
      <alignment horizontal="left" vertical="center"/>
    </xf>
    <xf numFmtId="172" fontId="30" fillId="7" borderId="0" xfId="0" applyNumberFormat="1" applyFont="1" applyFill="1" applyAlignment="1">
      <alignment horizontal="right" vertical="center"/>
    </xf>
    <xf numFmtId="172" fontId="30" fillId="7" borderId="0" xfId="0" applyNumberFormat="1" applyFont="1" applyFill="1" applyAlignment="1">
      <alignment horizontal="centerContinuous" vertical="center"/>
    </xf>
    <xf numFmtId="172" fontId="31" fillId="7" borderId="0" xfId="0" applyNumberFormat="1" applyFont="1" applyFill="1" applyAlignment="1">
      <alignment horizontal="center" vertical="center"/>
    </xf>
    <xf numFmtId="172" fontId="31" fillId="7" borderId="0" xfId="0" applyNumberFormat="1" applyFont="1" applyFill="1" applyAlignment="1">
      <alignment horizontal="left" vertical="center"/>
    </xf>
    <xf numFmtId="172" fontId="31" fillId="7" borderId="0" xfId="0" applyNumberFormat="1" applyFont="1" applyFill="1" applyAlignment="1">
      <alignment horizontal="centerContinuous" vertical="center"/>
    </xf>
    <xf numFmtId="172" fontId="31" fillId="7" borderId="0" xfId="0" applyNumberFormat="1" applyFont="1" applyFill="1" applyAlignment="1">
      <alignment horizontal="right" vertical="center"/>
    </xf>
    <xf numFmtId="0" fontId="29" fillId="7" borderId="0" xfId="0" applyFont="1" applyFill="1" applyAlignment="1">
      <alignment vertical="center"/>
    </xf>
    <xf numFmtId="172" fontId="32" fillId="7" borderId="0" xfId="0" applyNumberFormat="1" applyFont="1" applyFill="1" applyAlignment="1">
      <alignment vertical="center"/>
    </xf>
    <xf numFmtId="172" fontId="33" fillId="7" borderId="0" xfId="0" applyNumberFormat="1" applyFont="1" applyFill="1" applyAlignment="1">
      <alignment vertical="center"/>
    </xf>
    <xf numFmtId="172" fontId="29" fillId="7" borderId="0" xfId="0" applyNumberFormat="1" applyFont="1" applyFill="1" applyAlignment="1">
      <alignment vertical="center"/>
    </xf>
    <xf numFmtId="0" fontId="26" fillId="7" borderId="0" xfId="0" applyFont="1" applyFill="1" applyAlignment="1">
      <alignment vertical="center"/>
    </xf>
    <xf numFmtId="174" fontId="32" fillId="7" borderId="0" xfId="0" applyNumberFormat="1" applyFont="1" applyFill="1" applyAlignment="1">
      <alignment vertical="center"/>
    </xf>
    <xf numFmtId="174" fontId="26" fillId="7" borderId="0" xfId="0" applyNumberFormat="1" applyFont="1" applyFill="1" applyAlignment="1">
      <alignment vertical="center"/>
    </xf>
    <xf numFmtId="172" fontId="26" fillId="0" borderId="0" xfId="0" applyNumberFormat="1" applyFont="1" applyAlignment="1">
      <alignment vertical="center"/>
    </xf>
    <xf numFmtId="0" fontId="29" fillId="0" borderId="0" xfId="0" applyFont="1" applyAlignment="1">
      <alignment vertical="center"/>
    </xf>
    <xf numFmtId="172" fontId="34" fillId="8" borderId="0" xfId="6" applyAlignment="1">
      <alignment vertical="center"/>
    </xf>
    <xf numFmtId="172" fontId="34" fillId="0" borderId="0" xfId="6" applyFill="1" applyAlignment="1">
      <alignment vertical="center"/>
    </xf>
    <xf numFmtId="172" fontId="29" fillId="0" borderId="0" xfId="7" applyFill="1" applyBorder="1">
      <alignment vertical="center"/>
    </xf>
    <xf numFmtId="0" fontId="26" fillId="0" borderId="0" xfId="0" applyFont="1" applyAlignment="1">
      <alignment vertical="center"/>
    </xf>
    <xf numFmtId="172" fontId="26" fillId="6" borderId="0" xfId="8" applyFont="1"/>
    <xf numFmtId="172" fontId="26" fillId="0" borderId="0" xfId="8" applyFont="1" applyFill="1"/>
    <xf numFmtId="172" fontId="32" fillId="0" borderId="0" xfId="0" applyNumberFormat="1" applyFont="1" applyAlignment="1">
      <alignment vertical="center"/>
    </xf>
    <xf numFmtId="172" fontId="26" fillId="0" borderId="9" xfId="8" applyFont="1" applyFill="1" applyBorder="1"/>
    <xf numFmtId="0" fontId="29" fillId="0" borderId="9" xfId="0" applyFont="1" applyBorder="1" applyAlignment="1">
      <alignment vertical="center"/>
    </xf>
    <xf numFmtId="172" fontId="29" fillId="0" borderId="0" xfId="0" applyNumberFormat="1" applyFont="1" applyAlignment="1">
      <alignment vertical="center"/>
    </xf>
    <xf numFmtId="172" fontId="37" fillId="0" borderId="0" xfId="0" applyNumberFormat="1" applyFont="1" applyAlignment="1">
      <alignment vertical="center"/>
    </xf>
    <xf numFmtId="0" fontId="27" fillId="0" borderId="9" xfId="0" applyFont="1" applyBorder="1"/>
    <xf numFmtId="0" fontId="26" fillId="0" borderId="9" xfId="0" applyFont="1" applyBorder="1" applyAlignment="1">
      <alignment vertical="center"/>
    </xf>
    <xf numFmtId="172" fontId="29" fillId="0" borderId="9" xfId="0" applyNumberFormat="1" applyFont="1" applyBorder="1" applyAlignment="1">
      <alignment vertical="center"/>
    </xf>
    <xf numFmtId="172" fontId="31" fillId="0" borderId="0" xfId="8" applyFont="1" applyFill="1"/>
    <xf numFmtId="0" fontId="30" fillId="0" borderId="0" xfId="0" applyFont="1" applyAlignment="1">
      <alignment vertical="center"/>
    </xf>
    <xf numFmtId="172" fontId="30" fillId="0" borderId="10" xfId="0" applyNumberFormat="1" applyFont="1" applyBorder="1" applyAlignment="1">
      <alignment vertical="center"/>
    </xf>
    <xf numFmtId="172" fontId="30" fillId="0" borderId="0" xfId="0" applyNumberFormat="1" applyFont="1" applyAlignment="1">
      <alignment vertical="center"/>
    </xf>
    <xf numFmtId="10" fontId="29" fillId="0" borderId="6" xfId="0" applyNumberFormat="1" applyFont="1" applyBorder="1" applyAlignment="1">
      <alignment vertical="center"/>
    </xf>
    <xf numFmtId="10" fontId="29" fillId="0" borderId="12" xfId="0" applyNumberFormat="1" applyFont="1" applyBorder="1" applyAlignment="1">
      <alignment vertical="center"/>
    </xf>
    <xf numFmtId="10" fontId="29" fillId="0" borderId="11" xfId="0" applyNumberFormat="1" applyFont="1" applyBorder="1" applyAlignment="1">
      <alignment vertical="center"/>
    </xf>
    <xf numFmtId="177" fontId="29" fillId="0" borderId="0" xfId="0" applyNumberFormat="1" applyFont="1" applyAlignment="1">
      <alignment vertical="center"/>
    </xf>
    <xf numFmtId="178" fontId="29" fillId="0" borderId="0" xfId="0" applyNumberFormat="1" applyFont="1" applyAlignment="1">
      <alignment vertical="center"/>
    </xf>
    <xf numFmtId="179" fontId="32" fillId="0" borderId="0" xfId="0" applyNumberFormat="1" applyFont="1" applyAlignment="1">
      <alignment vertical="center"/>
    </xf>
    <xf numFmtId="0" fontId="37" fillId="0" borderId="0" xfId="0" applyFont="1" applyAlignment="1">
      <alignment vertical="center"/>
    </xf>
    <xf numFmtId="0" fontId="39" fillId="0" borderId="0" xfId="0" applyFont="1" applyAlignment="1">
      <alignment vertical="center"/>
    </xf>
    <xf numFmtId="10" fontId="29" fillId="0" borderId="0" xfId="0" applyNumberFormat="1" applyFont="1" applyAlignment="1">
      <alignment vertical="center"/>
    </xf>
    <xf numFmtId="9" fontId="32" fillId="0" borderId="0" xfId="0" applyNumberFormat="1" applyFont="1" applyAlignment="1">
      <alignment vertical="center"/>
    </xf>
    <xf numFmtId="10" fontId="29" fillId="0" borderId="8" xfId="0" applyNumberFormat="1" applyFont="1" applyBorder="1" applyAlignment="1">
      <alignment vertical="center"/>
    </xf>
    <xf numFmtId="172" fontId="29" fillId="0" borderId="8" xfId="0" applyNumberFormat="1" applyFont="1" applyBorder="1" applyAlignment="1">
      <alignment vertical="center"/>
    </xf>
    <xf numFmtId="172" fontId="29" fillId="0" borderId="11" xfId="0" applyNumberFormat="1" applyFont="1" applyBorder="1" applyAlignment="1">
      <alignment vertical="center"/>
    </xf>
    <xf numFmtId="181" fontId="29" fillId="0" borderId="0" xfId="0" applyNumberFormat="1" applyFont="1" applyAlignment="1">
      <alignment vertical="center"/>
    </xf>
    <xf numFmtId="172" fontId="29" fillId="9" borderId="0" xfId="7" applyBorder="1">
      <alignment vertical="center"/>
    </xf>
    <xf numFmtId="182" fontId="29" fillId="0" borderId="0" xfId="0" applyNumberFormat="1" applyFont="1" applyAlignment="1">
      <alignment vertical="center"/>
    </xf>
    <xf numFmtId="173" fontId="32" fillId="0" borderId="0" xfId="0" applyNumberFormat="1" applyFont="1" applyAlignment="1">
      <alignment vertical="center"/>
    </xf>
    <xf numFmtId="182" fontId="30" fillId="0" borderId="0" xfId="0" applyNumberFormat="1" applyFont="1" applyAlignment="1">
      <alignment vertical="center"/>
    </xf>
    <xf numFmtId="178" fontId="30" fillId="0" borderId="0" xfId="0" applyNumberFormat="1" applyFont="1" applyAlignment="1">
      <alignment vertical="center"/>
    </xf>
    <xf numFmtId="172" fontId="38" fillId="0" borderId="0" xfId="0" applyNumberFormat="1" applyFont="1" applyAlignment="1">
      <alignment vertical="center"/>
    </xf>
    <xf numFmtId="172" fontId="30" fillId="0" borderId="6" xfId="0" applyNumberFormat="1" applyFont="1" applyBorder="1" applyAlignment="1">
      <alignment vertical="center"/>
    </xf>
    <xf numFmtId="172" fontId="29" fillId="10" borderId="0" xfId="0" applyNumberFormat="1" applyFont="1" applyFill="1" applyAlignment="1">
      <alignment vertical="center"/>
    </xf>
    <xf numFmtId="173" fontId="29" fillId="10" borderId="0" xfId="0" applyNumberFormat="1" applyFont="1" applyFill="1" applyAlignment="1">
      <alignment vertical="center"/>
    </xf>
    <xf numFmtId="172" fontId="39" fillId="0" borderId="0" xfId="0" applyNumberFormat="1" applyFont="1" applyAlignment="1">
      <alignment vertical="center"/>
    </xf>
    <xf numFmtId="172" fontId="39" fillId="0" borderId="6" xfId="0" applyNumberFormat="1" applyFont="1" applyBorder="1" applyAlignment="1">
      <alignment vertical="center"/>
    </xf>
    <xf numFmtId="179" fontId="29" fillId="0" borderId="0" xfId="0" applyNumberFormat="1" applyFont="1" applyAlignment="1">
      <alignment vertical="center"/>
    </xf>
    <xf numFmtId="172" fontId="30" fillId="7" borderId="0" xfId="0" applyNumberFormat="1" applyFont="1" applyFill="1" applyAlignment="1">
      <alignment horizontal="center" vertical="center"/>
    </xf>
    <xf numFmtId="172" fontId="33" fillId="7" borderId="0" xfId="0" applyNumberFormat="1" applyFont="1" applyFill="1"/>
    <xf numFmtId="172" fontId="26" fillId="7" borderId="0" xfId="0" applyNumberFormat="1" applyFont="1" applyFill="1"/>
    <xf numFmtId="0" fontId="26" fillId="7" borderId="0" xfId="0" applyFont="1" applyFill="1"/>
    <xf numFmtId="174" fontId="32" fillId="7" borderId="0" xfId="0" applyNumberFormat="1" applyFont="1" applyFill="1"/>
    <xf numFmtId="174" fontId="26" fillId="7" borderId="0" xfId="0" applyNumberFormat="1" applyFont="1" applyFill="1"/>
    <xf numFmtId="172" fontId="26" fillId="6" borderId="0" xfId="8" applyFont="1" applyAlignment="1">
      <alignment vertical="center"/>
    </xf>
    <xf numFmtId="172" fontId="26" fillId="0" borderId="0" xfId="0" applyNumberFormat="1" applyFont="1" applyAlignment="1">
      <alignment horizontal="center" vertical="center"/>
    </xf>
    <xf numFmtId="173" fontId="26" fillId="0" borderId="0" xfId="0" applyNumberFormat="1" applyFont="1" applyAlignment="1">
      <alignment vertical="center"/>
    </xf>
    <xf numFmtId="173" fontId="29" fillId="0" borderId="0" xfId="0" applyNumberFormat="1" applyFont="1" applyAlignment="1">
      <alignment vertical="center"/>
    </xf>
    <xf numFmtId="173" fontId="41" fillId="0" borderId="0" xfId="0" applyNumberFormat="1" applyFont="1" applyAlignment="1">
      <alignment vertical="center"/>
    </xf>
    <xf numFmtId="173" fontId="37" fillId="0" borderId="0" xfId="0" applyNumberFormat="1" applyFont="1" applyAlignment="1">
      <alignment vertical="center"/>
    </xf>
    <xf numFmtId="172" fontId="37" fillId="10" borderId="0" xfId="0" applyNumberFormat="1" applyFont="1" applyFill="1" applyAlignment="1" applyProtection="1">
      <alignment vertical="center"/>
      <protection locked="0"/>
    </xf>
    <xf numFmtId="173" fontId="42" fillId="0" borderId="0" xfId="0" applyNumberFormat="1" applyFont="1" applyAlignment="1">
      <alignment vertical="center"/>
    </xf>
    <xf numFmtId="172" fontId="37" fillId="0" borderId="14" xfId="0" applyNumberFormat="1" applyFont="1" applyBorder="1" applyAlignment="1" applyProtection="1">
      <alignment vertical="center"/>
      <protection locked="0"/>
    </xf>
    <xf numFmtId="172" fontId="26" fillId="0" borderId="6" xfId="0" applyNumberFormat="1" applyFont="1" applyBorder="1" applyAlignment="1">
      <alignment vertical="center"/>
    </xf>
    <xf numFmtId="172" fontId="29" fillId="0" borderId="0" xfId="9" applyFill="1"/>
    <xf numFmtId="172" fontId="29" fillId="0" borderId="5" xfId="0" applyNumberFormat="1" applyFont="1" applyBorder="1" applyAlignment="1">
      <alignment horizontal="center" vertical="center"/>
    </xf>
    <xf numFmtId="172" fontId="29" fillId="12" borderId="0" xfId="0" applyNumberFormat="1" applyFont="1" applyFill="1" applyAlignment="1" applyProtection="1">
      <alignment vertical="center"/>
      <protection locked="0"/>
    </xf>
    <xf numFmtId="172" fontId="26" fillId="0" borderId="10" xfId="0" applyNumberFormat="1" applyFont="1" applyBorder="1" applyAlignment="1">
      <alignment vertical="center"/>
    </xf>
    <xf numFmtId="172" fontId="26" fillId="0" borderId="12" xfId="0" applyNumberFormat="1" applyFont="1" applyBorder="1" applyAlignment="1">
      <alignment vertical="center"/>
    </xf>
    <xf numFmtId="172" fontId="29" fillId="0" borderId="15" xfId="0" applyNumberFormat="1" applyFont="1" applyBorder="1" applyAlignment="1">
      <alignment horizontal="center" vertical="center"/>
    </xf>
    <xf numFmtId="172" fontId="26" fillId="0" borderId="11" xfId="0" applyNumberFormat="1" applyFont="1" applyBorder="1" applyAlignment="1">
      <alignment vertical="center"/>
    </xf>
    <xf numFmtId="172" fontId="26" fillId="0" borderId="8" xfId="0" applyNumberFormat="1" applyFont="1" applyBorder="1" applyAlignment="1">
      <alignment vertical="center"/>
    </xf>
    <xf numFmtId="172" fontId="29" fillId="0" borderId="0" xfId="0" applyNumberFormat="1" applyFont="1" applyAlignment="1" applyProtection="1">
      <alignment vertical="center"/>
      <protection locked="0"/>
    </xf>
    <xf numFmtId="172" fontId="29" fillId="0" borderId="7" xfId="0" applyNumberFormat="1" applyFont="1" applyBorder="1" applyAlignment="1">
      <alignment horizontal="center" vertical="center"/>
    </xf>
    <xf numFmtId="172" fontId="26" fillId="0" borderId="16" xfId="0" applyNumberFormat="1" applyFont="1" applyBorder="1" applyAlignment="1">
      <alignment vertical="center"/>
    </xf>
    <xf numFmtId="172" fontId="26" fillId="0" borderId="9" xfId="0" applyNumberFormat="1" applyFont="1" applyBorder="1" applyAlignment="1">
      <alignment vertical="center"/>
    </xf>
    <xf numFmtId="172" fontId="26" fillId="0" borderId="13" xfId="0" applyNumberFormat="1" applyFont="1" applyBorder="1" applyAlignment="1">
      <alignment vertical="center"/>
    </xf>
    <xf numFmtId="176" fontId="26" fillId="0" borderId="0" xfId="0" applyNumberFormat="1" applyFont="1" applyAlignment="1">
      <alignment vertical="center"/>
    </xf>
    <xf numFmtId="172" fontId="34" fillId="8" borderId="0" xfId="6"/>
    <xf numFmtId="177" fontId="34" fillId="8" borderId="0" xfId="6" applyNumberFormat="1"/>
    <xf numFmtId="172" fontId="43" fillId="0" borderId="0" xfId="0" applyNumberFormat="1" applyFont="1" applyAlignment="1">
      <alignment vertical="center"/>
    </xf>
    <xf numFmtId="172" fontId="37" fillId="12" borderId="0" xfId="0" applyNumberFormat="1" applyFont="1" applyFill="1" applyAlignment="1">
      <alignment vertical="center"/>
    </xf>
    <xf numFmtId="172" fontId="29" fillId="0" borderId="6" xfId="0" applyNumberFormat="1" applyFont="1" applyBorder="1" applyAlignment="1">
      <alignment vertical="center"/>
    </xf>
    <xf numFmtId="172" fontId="29" fillId="12" borderId="0" xfId="0" applyNumberFormat="1" applyFont="1" applyFill="1" applyAlignment="1">
      <alignment vertical="center"/>
    </xf>
    <xf numFmtId="172" fontId="29" fillId="0" borderId="0" xfId="0" quotePrefix="1" applyNumberFormat="1" applyFont="1" applyAlignment="1">
      <alignment vertical="center"/>
    </xf>
    <xf numFmtId="172" fontId="37" fillId="0" borderId="6" xfId="0" applyNumberFormat="1" applyFont="1" applyBorder="1" applyAlignment="1">
      <alignment vertical="center"/>
    </xf>
    <xf numFmtId="172" fontId="26" fillId="0" borderId="0" xfId="8" applyFont="1" applyFill="1" applyAlignment="1">
      <alignment vertical="center"/>
    </xf>
    <xf numFmtId="171" fontId="37" fillId="0" borderId="0" xfId="0" applyNumberFormat="1" applyFont="1" applyAlignment="1">
      <alignment vertical="center"/>
    </xf>
    <xf numFmtId="172" fontId="37" fillId="10" borderId="0" xfId="0" applyNumberFormat="1" applyFont="1" applyFill="1" applyAlignment="1">
      <alignment vertical="center"/>
    </xf>
    <xf numFmtId="172" fontId="29" fillId="0" borderId="0" xfId="9" applyFill="1" applyAlignment="1">
      <alignment vertical="center"/>
    </xf>
    <xf numFmtId="176" fontId="34" fillId="8" borderId="0" xfId="6" applyNumberFormat="1"/>
    <xf numFmtId="172" fontId="33" fillId="0" borderId="0" xfId="0" applyNumberFormat="1" applyFont="1" applyAlignment="1">
      <alignment horizontal="right" vertical="center"/>
    </xf>
    <xf numFmtId="184" fontId="37" fillId="10" borderId="0" xfId="10" applyNumberFormat="1" applyFont="1" applyFill="1" applyBorder="1" applyAlignment="1">
      <alignment vertical="center"/>
    </xf>
    <xf numFmtId="172" fontId="37" fillId="0" borderId="3" xfId="8" applyFont="1" applyFill="1" applyBorder="1" applyAlignment="1">
      <alignment vertical="center"/>
    </xf>
    <xf numFmtId="173" fontId="29" fillId="0" borderId="0" xfId="0" applyNumberFormat="1" applyFont="1" applyAlignment="1">
      <alignment horizontal="center" vertical="center"/>
    </xf>
    <xf numFmtId="172" fontId="37" fillId="0" borderId="3" xfId="0" applyNumberFormat="1" applyFont="1" applyBorder="1" applyAlignment="1">
      <alignment vertical="center"/>
    </xf>
    <xf numFmtId="172" fontId="31" fillId="0" borderId="0" xfId="0" applyNumberFormat="1" applyFont="1" applyAlignment="1">
      <alignment vertical="center"/>
    </xf>
    <xf numFmtId="185" fontId="29" fillId="12" borderId="0" xfId="0" applyNumberFormat="1" applyFont="1" applyFill="1" applyAlignment="1">
      <alignment vertical="center"/>
    </xf>
    <xf numFmtId="185" fontId="29" fillId="10" borderId="0" xfId="0" applyNumberFormat="1" applyFont="1" applyFill="1" applyAlignment="1">
      <alignment vertical="center"/>
    </xf>
    <xf numFmtId="185" fontId="29" fillId="0" borderId="6" xfId="0" applyNumberFormat="1" applyFont="1" applyBorder="1" applyAlignment="1">
      <alignment vertical="center"/>
    </xf>
    <xf numFmtId="172" fontId="26" fillId="6" borderId="0" xfId="8" applyFont="1" applyAlignment="1">
      <alignment horizontal="center" vertical="center"/>
    </xf>
    <xf numFmtId="172" fontId="29" fillId="0" borderId="0" xfId="0" applyNumberFormat="1" applyFont="1" applyAlignment="1">
      <alignment horizontal="center" vertical="center"/>
    </xf>
    <xf numFmtId="185" fontId="29" fillId="0" borderId="0" xfId="0" applyNumberFormat="1" applyFont="1" applyAlignment="1">
      <alignment vertical="center"/>
    </xf>
    <xf numFmtId="176" fontId="29" fillId="10" borderId="0" xfId="0" applyNumberFormat="1" applyFont="1" applyFill="1" applyAlignment="1">
      <alignment vertical="center"/>
    </xf>
    <xf numFmtId="10" fontId="29" fillId="10" borderId="0" xfId="0" applyNumberFormat="1" applyFont="1" applyFill="1" applyAlignment="1">
      <alignment vertical="center"/>
    </xf>
    <xf numFmtId="175" fontId="29" fillId="0" borderId="0" xfId="0" applyNumberFormat="1" applyFont="1" applyAlignment="1">
      <alignment vertical="center"/>
    </xf>
    <xf numFmtId="175" fontId="29" fillId="0" borderId="6" xfId="0" applyNumberFormat="1" applyFont="1" applyBorder="1" applyAlignment="1">
      <alignment vertical="center"/>
    </xf>
    <xf numFmtId="186" fontId="29" fillId="0" borderId="6" xfId="0" applyNumberFormat="1" applyFont="1" applyBorder="1" applyAlignment="1">
      <alignment vertical="center"/>
    </xf>
    <xf numFmtId="186" fontId="29" fillId="0" borderId="0" xfId="0" applyNumberFormat="1" applyFont="1" applyAlignment="1">
      <alignment vertical="center"/>
    </xf>
    <xf numFmtId="185" fontId="29" fillId="10" borderId="11" xfId="0" applyNumberFormat="1" applyFont="1" applyFill="1" applyBorder="1" applyAlignment="1">
      <alignment vertical="center"/>
    </xf>
    <xf numFmtId="187" fontId="29" fillId="0" borderId="0" xfId="0" applyNumberFormat="1" applyFont="1" applyAlignment="1">
      <alignment vertical="center"/>
    </xf>
    <xf numFmtId="185" fontId="37" fillId="0" borderId="0" xfId="0" applyNumberFormat="1" applyFont="1" applyAlignment="1">
      <alignment vertical="center"/>
    </xf>
    <xf numFmtId="175" fontId="37" fillId="0" borderId="0" xfId="0" applyNumberFormat="1" applyFont="1" applyAlignment="1">
      <alignment vertical="center"/>
    </xf>
    <xf numFmtId="185" fontId="37" fillId="0" borderId="11" xfId="0" applyNumberFormat="1" applyFont="1" applyBorder="1" applyAlignment="1">
      <alignment vertical="center"/>
    </xf>
    <xf numFmtId="185" fontId="37" fillId="0" borderId="3" xfId="0" applyNumberFormat="1" applyFont="1" applyBorder="1" applyAlignment="1">
      <alignment vertical="center"/>
    </xf>
    <xf numFmtId="174" fontId="37" fillId="10" borderId="0" xfId="0" applyNumberFormat="1" applyFont="1" applyFill="1" applyAlignment="1">
      <alignment vertical="center"/>
    </xf>
    <xf numFmtId="172" fontId="29" fillId="11" borderId="0" xfId="9"/>
    <xf numFmtId="185" fontId="32" fillId="0" borderId="0" xfId="0" applyNumberFormat="1" applyFont="1" applyAlignment="1">
      <alignment vertical="center"/>
    </xf>
    <xf numFmtId="171" fontId="26" fillId="0" borderId="0" xfId="0" applyNumberFormat="1" applyFont="1" applyAlignment="1">
      <alignment vertical="center"/>
    </xf>
    <xf numFmtId="179" fontId="26" fillId="0" borderId="0" xfId="0" applyNumberFormat="1" applyFont="1" applyAlignment="1">
      <alignment vertical="center"/>
    </xf>
    <xf numFmtId="179" fontId="37" fillId="0" borderId="0" xfId="0" applyNumberFormat="1" applyFont="1" applyAlignment="1">
      <alignment vertical="center"/>
    </xf>
    <xf numFmtId="0" fontId="26" fillId="0" borderId="0" xfId="0" applyFont="1"/>
    <xf numFmtId="10" fontId="37" fillId="0" borderId="0" xfId="0" applyNumberFormat="1" applyFont="1" applyAlignment="1">
      <alignment vertical="center"/>
    </xf>
    <xf numFmtId="172" fontId="41" fillId="0" borderId="0" xfId="0" applyNumberFormat="1" applyFont="1" applyAlignment="1">
      <alignment horizontal="right" vertical="center"/>
    </xf>
    <xf numFmtId="176" fontId="37" fillId="0" borderId="0" xfId="0" applyNumberFormat="1" applyFont="1" applyAlignment="1">
      <alignment vertical="center"/>
    </xf>
    <xf numFmtId="172" fontId="41" fillId="0" borderId="0" xfId="0" applyNumberFormat="1" applyFont="1" applyAlignment="1">
      <alignment vertical="center"/>
    </xf>
    <xf numFmtId="176" fontId="26" fillId="0" borderId="11" xfId="0" applyNumberFormat="1" applyFont="1" applyBorder="1" applyAlignment="1">
      <alignment vertical="center"/>
    </xf>
    <xf numFmtId="10" fontId="37" fillId="12" borderId="11" xfId="4" applyNumberFormat="1" applyFont="1" applyFill="1" applyBorder="1" applyAlignment="1">
      <alignment vertical="center"/>
    </xf>
    <xf numFmtId="10" fontId="37" fillId="12" borderId="0" xfId="4" applyNumberFormat="1" applyFont="1" applyFill="1" applyBorder="1" applyAlignment="1">
      <alignment vertical="center"/>
    </xf>
    <xf numFmtId="10" fontId="29" fillId="0" borderId="0" xfId="4" applyNumberFormat="1" applyFont="1" applyFill="1" applyBorder="1" applyAlignment="1">
      <alignment vertical="center"/>
    </xf>
    <xf numFmtId="10" fontId="37" fillId="10" borderId="0" xfId="0" applyNumberFormat="1" applyFont="1" applyFill="1" applyAlignment="1">
      <alignment vertical="center"/>
    </xf>
    <xf numFmtId="179" fontId="37" fillId="10" borderId="0" xfId="4" applyNumberFormat="1" applyFont="1" applyFill="1" applyBorder="1" applyAlignment="1">
      <alignment vertical="center"/>
    </xf>
    <xf numFmtId="185" fontId="26" fillId="0" borderId="0" xfId="4" applyNumberFormat="1" applyFont="1" applyFill="1" applyBorder="1" applyAlignment="1">
      <alignment vertical="center"/>
    </xf>
    <xf numFmtId="172" fontId="29" fillId="0" borderId="0" xfId="0" applyNumberFormat="1" applyFont="1" applyAlignment="1">
      <alignment horizontal="right" vertical="center"/>
    </xf>
    <xf numFmtId="185" fontId="26" fillId="0" borderId="0" xfId="0" applyNumberFormat="1" applyFont="1" applyAlignment="1">
      <alignment vertical="center"/>
    </xf>
    <xf numFmtId="172" fontId="45" fillId="0" borderId="0" xfId="0" applyNumberFormat="1" applyFont="1" applyAlignment="1">
      <alignment vertical="center"/>
    </xf>
    <xf numFmtId="173" fontId="45" fillId="0" borderId="0" xfId="0" applyNumberFormat="1" applyFont="1" applyAlignment="1">
      <alignment vertical="center"/>
    </xf>
    <xf numFmtId="10" fontId="45" fillId="0" borderId="0" xfId="4" applyNumberFormat="1" applyFont="1" applyFill="1" applyBorder="1" applyAlignment="1">
      <alignment vertical="center"/>
    </xf>
    <xf numFmtId="10" fontId="26" fillId="0" borderId="0" xfId="4" applyNumberFormat="1" applyFont="1" applyFill="1" applyBorder="1" applyAlignment="1">
      <alignment vertical="center"/>
    </xf>
    <xf numFmtId="188" fontId="29" fillId="0" borderId="0" xfId="0" applyNumberFormat="1" applyFont="1" applyAlignment="1">
      <alignment vertical="center"/>
    </xf>
    <xf numFmtId="188" fontId="26" fillId="0" borderId="0" xfId="0" applyNumberFormat="1" applyFont="1" applyAlignment="1">
      <alignment vertical="center"/>
    </xf>
    <xf numFmtId="185" fontId="37" fillId="12" borderId="0" xfId="0" applyNumberFormat="1" applyFont="1" applyFill="1" applyAlignment="1">
      <alignment vertical="center"/>
    </xf>
    <xf numFmtId="185" fontId="37" fillId="10" borderId="0" xfId="0" applyNumberFormat="1" applyFont="1" applyFill="1" applyAlignment="1">
      <alignment vertical="center"/>
    </xf>
    <xf numFmtId="9" fontId="37" fillId="10" borderId="0" xfId="4" applyFont="1" applyFill="1" applyBorder="1" applyAlignment="1">
      <alignment vertical="center"/>
    </xf>
    <xf numFmtId="173" fontId="37" fillId="10" borderId="0" xfId="0" applyNumberFormat="1" applyFont="1" applyFill="1" applyAlignment="1">
      <alignment vertical="center"/>
    </xf>
    <xf numFmtId="188" fontId="37" fillId="10" borderId="0" xfId="0" applyNumberFormat="1" applyFont="1" applyFill="1" applyAlignment="1">
      <alignment vertical="center"/>
    </xf>
    <xf numFmtId="173" fontId="29" fillId="0" borderId="0" xfId="0" quotePrefix="1" applyNumberFormat="1" applyFont="1" applyAlignment="1">
      <alignment vertical="center"/>
    </xf>
    <xf numFmtId="189" fontId="37" fillId="10" borderId="0" xfId="0" applyNumberFormat="1" applyFont="1" applyFill="1" applyAlignment="1">
      <alignment vertical="center"/>
    </xf>
    <xf numFmtId="172" fontId="29" fillId="0" borderId="0" xfId="0" applyNumberFormat="1" applyFont="1" applyAlignment="1">
      <alignment horizontal="left" vertical="center"/>
    </xf>
    <xf numFmtId="173" fontId="46" fillId="0" borderId="0" xfId="0" applyNumberFormat="1" applyFont="1" applyAlignment="1">
      <alignment horizontal="right" vertical="center"/>
    </xf>
    <xf numFmtId="173" fontId="26" fillId="13" borderId="0" xfId="0" applyNumberFormat="1" applyFont="1" applyFill="1" applyAlignment="1">
      <alignment vertical="center"/>
    </xf>
    <xf numFmtId="173" fontId="43" fillId="0" borderId="0" xfId="0" applyNumberFormat="1" applyFont="1" applyAlignment="1">
      <alignment vertical="center"/>
    </xf>
    <xf numFmtId="172" fontId="29" fillId="0" borderId="17" xfId="9" applyFill="1" applyBorder="1"/>
    <xf numFmtId="172" fontId="26" fillId="0" borderId="18" xfId="0" applyNumberFormat="1" applyFont="1" applyBorder="1" applyAlignment="1">
      <alignment horizontal="left" vertical="center" indent="1"/>
    </xf>
    <xf numFmtId="173" fontId="26" fillId="0" borderId="18" xfId="0" applyNumberFormat="1" applyFont="1" applyBorder="1" applyAlignment="1">
      <alignment vertical="center"/>
    </xf>
    <xf numFmtId="172" fontId="26" fillId="0" borderId="18" xfId="0" applyNumberFormat="1" applyFont="1" applyBorder="1" applyAlignment="1">
      <alignment vertical="center"/>
    </xf>
    <xf numFmtId="172" fontId="29" fillId="0" borderId="18" xfId="9" applyFill="1" applyBorder="1"/>
    <xf numFmtId="172" fontId="29" fillId="0" borderId="19" xfId="9" applyFill="1" applyBorder="1"/>
    <xf numFmtId="190" fontId="29" fillId="0" borderId="20" xfId="10" applyNumberFormat="1" applyFont="1" applyFill="1" applyBorder="1" applyAlignment="1">
      <alignment vertical="center"/>
    </xf>
    <xf numFmtId="190" fontId="29" fillId="0" borderId="18" xfId="10" applyNumberFormat="1" applyFont="1" applyFill="1" applyBorder="1" applyAlignment="1">
      <alignment vertical="center"/>
    </xf>
    <xf numFmtId="185" fontId="29" fillId="10" borderId="18" xfId="0" applyNumberFormat="1" applyFont="1" applyFill="1" applyBorder="1" applyAlignment="1">
      <alignment vertical="center"/>
    </xf>
    <xf numFmtId="185" fontId="29" fillId="10" borderId="19" xfId="0" applyNumberFormat="1" applyFont="1" applyFill="1" applyBorder="1" applyAlignment="1">
      <alignment vertical="center"/>
    </xf>
    <xf numFmtId="173" fontId="26" fillId="0" borderId="10" xfId="0" applyNumberFormat="1" applyFont="1" applyBorder="1" applyAlignment="1">
      <alignment vertical="center"/>
    </xf>
    <xf numFmtId="173" fontId="26" fillId="0" borderId="6" xfId="0" applyNumberFormat="1" applyFont="1" applyBorder="1" applyAlignment="1">
      <alignment vertical="center"/>
    </xf>
    <xf numFmtId="173" fontId="26" fillId="0" borderId="12" xfId="0" applyNumberFormat="1" applyFont="1" applyBorder="1" applyAlignment="1">
      <alignment vertical="center"/>
    </xf>
    <xf numFmtId="172" fontId="26" fillId="0" borderId="0" xfId="0" applyNumberFormat="1" applyFont="1" applyAlignment="1">
      <alignment horizontal="left" vertical="center" indent="1"/>
    </xf>
    <xf numFmtId="172" fontId="29" fillId="0" borderId="21" xfId="9" applyFill="1" applyBorder="1"/>
    <xf numFmtId="190" fontId="29" fillId="0" borderId="22" xfId="10" applyNumberFormat="1" applyFont="1" applyFill="1" applyBorder="1" applyAlignment="1">
      <alignment vertical="center"/>
    </xf>
    <xf numFmtId="190" fontId="29" fillId="0" borderId="0" xfId="10" applyNumberFormat="1" applyFont="1" applyFill="1" applyBorder="1" applyAlignment="1">
      <alignment vertical="center"/>
    </xf>
    <xf numFmtId="185" fontId="29" fillId="10" borderId="21" xfId="0" applyNumberFormat="1" applyFont="1" applyFill="1" applyBorder="1" applyAlignment="1">
      <alignment vertical="center"/>
    </xf>
    <xf numFmtId="173" fontId="26" fillId="0" borderId="11" xfId="0" applyNumberFormat="1" applyFont="1" applyBorder="1" applyAlignment="1">
      <alignment vertical="center"/>
    </xf>
    <xf numFmtId="173" fontId="26" fillId="0" borderId="8" xfId="0" applyNumberFormat="1" applyFont="1" applyBorder="1" applyAlignment="1">
      <alignment vertical="center"/>
    </xf>
    <xf numFmtId="172" fontId="26" fillId="0" borderId="17" xfId="0" applyNumberFormat="1" applyFont="1" applyBorder="1" applyAlignment="1">
      <alignment horizontal="left" vertical="center" indent="1"/>
    </xf>
    <xf numFmtId="173" fontId="26" fillId="0" borderId="17" xfId="0" applyNumberFormat="1" applyFont="1" applyBorder="1" applyAlignment="1">
      <alignment vertical="center"/>
    </xf>
    <xf numFmtId="172" fontId="26" fillId="0" borderId="17" xfId="0" applyNumberFormat="1" applyFont="1" applyBorder="1" applyAlignment="1">
      <alignment vertical="center"/>
    </xf>
    <xf numFmtId="172" fontId="29" fillId="0" borderId="23" xfId="9" applyFill="1" applyBorder="1"/>
    <xf numFmtId="190" fontId="29" fillId="0" borderId="24" xfId="10" applyNumberFormat="1" applyFont="1" applyFill="1" applyBorder="1" applyAlignment="1">
      <alignment vertical="center"/>
    </xf>
    <xf numFmtId="190" fontId="29" fillId="0" borderId="17" xfId="10" applyNumberFormat="1" applyFont="1" applyFill="1" applyBorder="1" applyAlignment="1">
      <alignment vertical="center"/>
    </xf>
    <xf numFmtId="185" fontId="29" fillId="10" borderId="17" xfId="0" applyNumberFormat="1" applyFont="1" applyFill="1" applyBorder="1" applyAlignment="1">
      <alignment vertical="center"/>
    </xf>
    <xf numFmtId="185" fontId="29" fillId="10" borderId="23" xfId="0" applyNumberFormat="1" applyFont="1" applyFill="1" applyBorder="1" applyAlignment="1">
      <alignment vertical="center"/>
    </xf>
    <xf numFmtId="185" fontId="29" fillId="12" borderId="18" xfId="0" applyNumberFormat="1" applyFont="1" applyFill="1" applyBorder="1" applyAlignment="1">
      <alignment vertical="center"/>
    </xf>
    <xf numFmtId="185" fontId="29" fillId="12" borderId="19" xfId="0" applyNumberFormat="1" applyFont="1" applyFill="1" applyBorder="1" applyAlignment="1">
      <alignment vertical="center"/>
    </xf>
    <xf numFmtId="185" fontId="29" fillId="12" borderId="21" xfId="0" applyNumberFormat="1" applyFont="1" applyFill="1" applyBorder="1" applyAlignment="1">
      <alignment vertical="center"/>
    </xf>
    <xf numFmtId="185" fontId="29" fillId="12" borderId="17" xfId="0" applyNumberFormat="1" applyFont="1" applyFill="1" applyBorder="1" applyAlignment="1">
      <alignment vertical="center"/>
    </xf>
    <xf numFmtId="185" fontId="29" fillId="12" borderId="23" xfId="0" applyNumberFormat="1" applyFont="1" applyFill="1" applyBorder="1" applyAlignment="1">
      <alignment vertical="center"/>
    </xf>
    <xf numFmtId="172" fontId="26" fillId="10" borderId="25" xfId="0" applyNumberFormat="1" applyFont="1" applyFill="1" applyBorder="1" applyAlignment="1">
      <alignment horizontal="left" vertical="center" indent="1"/>
    </xf>
    <xf numFmtId="173" fontId="26" fillId="0" borderId="25" xfId="0" applyNumberFormat="1" applyFont="1" applyBorder="1" applyAlignment="1">
      <alignment vertical="center"/>
    </xf>
    <xf numFmtId="172" fontId="26" fillId="0" borderId="25" xfId="0" applyNumberFormat="1" applyFont="1" applyBorder="1" applyAlignment="1">
      <alignment vertical="center"/>
    </xf>
    <xf numFmtId="172" fontId="29" fillId="0" borderId="25" xfId="9" applyFill="1" applyBorder="1"/>
    <xf numFmtId="172" fontId="29" fillId="0" borderId="26" xfId="9" applyFill="1" applyBorder="1"/>
    <xf numFmtId="190" fontId="29" fillId="0" borderId="27" xfId="10" applyNumberFormat="1" applyFont="1" applyFill="1" applyBorder="1" applyAlignment="1">
      <alignment vertical="center"/>
    </xf>
    <xf numFmtId="190" fontId="29" fillId="0" borderId="25" xfId="10" applyNumberFormat="1" applyFont="1" applyFill="1" applyBorder="1" applyAlignment="1">
      <alignment vertical="center"/>
    </xf>
    <xf numFmtId="185" fontId="29" fillId="0" borderId="25" xfId="0" applyNumberFormat="1" applyFont="1" applyBorder="1" applyAlignment="1">
      <alignment vertical="center"/>
    </xf>
    <xf numFmtId="185" fontId="29" fillId="0" borderId="26" xfId="0" applyNumberFormat="1" applyFont="1" applyBorder="1" applyAlignment="1">
      <alignment vertical="center"/>
    </xf>
    <xf numFmtId="172" fontId="26" fillId="10" borderId="0" xfId="0" applyNumberFormat="1" applyFont="1" applyFill="1" applyAlignment="1">
      <alignment horizontal="left" vertical="center" indent="1"/>
    </xf>
    <xf numFmtId="185" fontId="29" fillId="0" borderId="21" xfId="0" applyNumberFormat="1" applyFont="1" applyBorder="1" applyAlignment="1">
      <alignment vertical="center"/>
    </xf>
    <xf numFmtId="172" fontId="26" fillId="10" borderId="17" xfId="0" applyNumberFormat="1" applyFont="1" applyFill="1" applyBorder="1" applyAlignment="1">
      <alignment horizontal="left" vertical="center" indent="1"/>
    </xf>
    <xf numFmtId="190" fontId="29" fillId="0" borderId="22" xfId="10" quotePrefix="1" applyNumberFormat="1" applyFont="1" applyFill="1" applyBorder="1" applyAlignment="1">
      <alignment vertical="center"/>
    </xf>
    <xf numFmtId="185" fontId="29" fillId="0" borderId="18" xfId="0" applyNumberFormat="1" applyFont="1" applyBorder="1" applyAlignment="1">
      <alignment vertical="center"/>
    </xf>
    <xf numFmtId="185" fontId="29" fillId="0" borderId="19" xfId="0" applyNumberFormat="1" applyFont="1" applyBorder="1" applyAlignment="1">
      <alignment vertical="center"/>
    </xf>
    <xf numFmtId="185" fontId="29" fillId="0" borderId="17" xfId="0" applyNumberFormat="1" applyFont="1" applyBorder="1" applyAlignment="1">
      <alignment vertical="center"/>
    </xf>
    <xf numFmtId="185" fontId="29" fillId="0" borderId="23" xfId="0" applyNumberFormat="1" applyFont="1" applyBorder="1" applyAlignment="1">
      <alignment vertical="center"/>
    </xf>
    <xf numFmtId="172" fontId="26" fillId="10" borderId="18" xfId="0" applyNumberFormat="1" applyFont="1" applyFill="1" applyBorder="1" applyAlignment="1">
      <alignment horizontal="left" vertical="center" indent="1"/>
    </xf>
    <xf numFmtId="173" fontId="26" fillId="0" borderId="16" xfId="0" applyNumberFormat="1" applyFont="1" applyBorder="1" applyAlignment="1">
      <alignment vertical="center"/>
    </xf>
    <xf numFmtId="173" fontId="26" fillId="0" borderId="9" xfId="0" applyNumberFormat="1" applyFont="1" applyBorder="1" applyAlignment="1">
      <alignment vertical="center"/>
    </xf>
    <xf numFmtId="173" fontId="26" fillId="0" borderId="13" xfId="0" applyNumberFormat="1" applyFont="1" applyBorder="1" applyAlignment="1">
      <alignment vertical="center"/>
    </xf>
    <xf numFmtId="191" fontId="26" fillId="0" borderId="0" xfId="0" applyNumberFormat="1" applyFont="1" applyAlignment="1">
      <alignment vertical="center"/>
    </xf>
    <xf numFmtId="172" fontId="26" fillId="0" borderId="0" xfId="0" applyNumberFormat="1" applyFont="1" applyAlignment="1">
      <alignment horizontal="left" vertical="center"/>
    </xf>
    <xf numFmtId="172" fontId="26" fillId="6" borderId="0" xfId="8" quotePrefix="1" applyFont="1" applyAlignment="1">
      <alignment vertical="center"/>
    </xf>
    <xf numFmtId="10" fontId="37" fillId="10" borderId="0" xfId="4" applyNumberFormat="1" applyFont="1" applyFill="1" applyBorder="1" applyAlignment="1">
      <alignment vertical="center"/>
    </xf>
    <xf numFmtId="172" fontId="37" fillId="10" borderId="11" xfId="0" applyNumberFormat="1" applyFont="1" applyFill="1" applyBorder="1" applyAlignment="1">
      <alignment vertical="center"/>
    </xf>
    <xf numFmtId="172" fontId="37" fillId="10" borderId="8" xfId="0" applyNumberFormat="1" applyFont="1" applyFill="1" applyBorder="1" applyAlignment="1">
      <alignment vertical="center"/>
    </xf>
    <xf numFmtId="190" fontId="37" fillId="12" borderId="11" xfId="10" applyNumberFormat="1" applyFont="1" applyFill="1" applyBorder="1" applyAlignment="1" applyProtection="1">
      <alignment vertical="center"/>
      <protection locked="0"/>
    </xf>
    <xf numFmtId="190" fontId="37" fillId="12" borderId="0" xfId="10" applyNumberFormat="1" applyFont="1" applyFill="1" applyBorder="1" applyAlignment="1" applyProtection="1">
      <alignment vertical="center"/>
      <protection locked="0"/>
    </xf>
    <xf numFmtId="190" fontId="37" fillId="12" borderId="8" xfId="10" applyNumberFormat="1" applyFont="1" applyFill="1" applyBorder="1" applyAlignment="1" applyProtection="1">
      <alignment vertical="center"/>
      <protection locked="0"/>
    </xf>
    <xf numFmtId="188" fontId="29" fillId="10" borderId="0" xfId="0" applyNumberFormat="1" applyFont="1" applyFill="1" applyAlignment="1">
      <alignment vertical="center"/>
    </xf>
    <xf numFmtId="172" fontId="29" fillId="0" borderId="10" xfId="0" applyNumberFormat="1" applyFont="1" applyBorder="1" applyAlignment="1">
      <alignment vertical="center"/>
    </xf>
    <xf numFmtId="0" fontId="47" fillId="0" borderId="0" xfId="0" applyFont="1"/>
    <xf numFmtId="0" fontId="15" fillId="0" borderId="0" xfId="11" applyFont="1" applyAlignment="1">
      <alignment vertical="center"/>
    </xf>
    <xf numFmtId="172" fontId="37" fillId="10" borderId="9" xfId="0" applyNumberFormat="1" applyFont="1" applyFill="1" applyBorder="1" applyAlignment="1">
      <alignment vertical="center"/>
    </xf>
    <xf numFmtId="0" fontId="49" fillId="0" borderId="0" xfId="0" applyFont="1"/>
    <xf numFmtId="173" fontId="50" fillId="0" borderId="0" xfId="0" applyNumberFormat="1" applyFont="1" applyAlignment="1">
      <alignment vertical="center"/>
    </xf>
    <xf numFmtId="0" fontId="12" fillId="0" borderId="0" xfId="0" applyFont="1" applyAlignment="1">
      <alignment wrapText="1"/>
    </xf>
    <xf numFmtId="0" fontId="51" fillId="0" borderId="0" xfId="0" applyFont="1"/>
    <xf numFmtId="0" fontId="12" fillId="0" borderId="0" xfId="0" applyFont="1" applyAlignment="1">
      <alignment horizontal="center"/>
    </xf>
    <xf numFmtId="172" fontId="15" fillId="0" borderId="0" xfId="0" applyNumberFormat="1" applyFont="1" applyAlignment="1" applyProtection="1">
      <alignment horizontal="center" vertical="center"/>
      <protection locked="0"/>
    </xf>
    <xf numFmtId="4" fontId="12" fillId="0" borderId="0" xfId="0" applyNumberFormat="1" applyFont="1" applyAlignment="1">
      <alignment horizontal="center"/>
    </xf>
    <xf numFmtId="172" fontId="12" fillId="0" borderId="0" xfId="0" applyNumberFormat="1" applyFont="1" applyAlignment="1">
      <alignment horizontal="center"/>
    </xf>
    <xf numFmtId="2" fontId="12" fillId="0" borderId="0" xfId="0" applyNumberFormat="1" applyFont="1" applyAlignment="1">
      <alignment horizontal="center"/>
    </xf>
    <xf numFmtId="10" fontId="15" fillId="0" borderId="0" xfId="0" applyNumberFormat="1" applyFont="1" applyAlignment="1">
      <alignment horizontal="center" vertical="center"/>
    </xf>
    <xf numFmtId="0" fontId="12" fillId="3" borderId="0" xfId="0" applyFont="1" applyFill="1" applyAlignment="1">
      <alignment horizontal="center"/>
    </xf>
    <xf numFmtId="172" fontId="15" fillId="15" borderId="0" xfId="0" applyNumberFormat="1" applyFont="1" applyFill="1" applyAlignment="1" applyProtection="1">
      <alignment horizontal="center" vertical="center"/>
      <protection locked="0"/>
    </xf>
    <xf numFmtId="4" fontId="52" fillId="15" borderId="0" xfId="0" applyNumberFormat="1" applyFont="1" applyFill="1" applyAlignment="1">
      <alignment horizontal="center"/>
    </xf>
    <xf numFmtId="0" fontId="12" fillId="15" borderId="0" xfId="0" applyFont="1" applyFill="1"/>
    <xf numFmtId="0" fontId="12" fillId="0" borderId="0" xfId="0" quotePrefix="1" applyFont="1"/>
    <xf numFmtId="169" fontId="13" fillId="0" borderId="28" xfId="0" applyNumberFormat="1" applyFont="1" applyBorder="1" applyAlignment="1">
      <alignment horizontal="center"/>
    </xf>
    <xf numFmtId="0" fontId="13" fillId="0" borderId="0" xfId="0" applyFont="1"/>
    <xf numFmtId="0" fontId="12" fillId="0" borderId="29" xfId="0" applyFont="1" applyBorder="1"/>
    <xf numFmtId="0" fontId="0" fillId="0" borderId="29" xfId="0" applyBorder="1"/>
    <xf numFmtId="0" fontId="12" fillId="0" borderId="29" xfId="0" applyFont="1" applyBorder="1" applyAlignment="1">
      <alignment horizontal="center"/>
    </xf>
    <xf numFmtId="169" fontId="13" fillId="3" borderId="0" xfId="0" applyNumberFormat="1" applyFont="1" applyFill="1" applyAlignment="1">
      <alignment horizontal="center"/>
    </xf>
    <xf numFmtId="169" fontId="13" fillId="0" borderId="0" xfId="0" applyNumberFormat="1" applyFont="1" applyAlignment="1">
      <alignment horizontal="center"/>
    </xf>
    <xf numFmtId="165" fontId="16" fillId="0" borderId="1" xfId="3" applyNumberFormat="1" applyFont="1" applyFill="1" applyBorder="1" applyAlignment="1">
      <alignment horizontal="center" vertical="center"/>
    </xf>
    <xf numFmtId="168" fontId="19" fillId="0" borderId="1" xfId="3" applyNumberFormat="1" applyFont="1" applyFill="1" applyBorder="1" applyAlignment="1">
      <alignment horizontal="center" vertical="center"/>
    </xf>
    <xf numFmtId="169" fontId="21" fillId="0" borderId="1" xfId="3" applyNumberFormat="1" applyFont="1" applyFill="1" applyBorder="1" applyAlignment="1">
      <alignment horizontal="center" vertical="center"/>
    </xf>
    <xf numFmtId="165" fontId="15" fillId="0" borderId="1" xfId="1" applyNumberFormat="1" applyFont="1" applyBorder="1" applyAlignment="1">
      <alignment horizontal="center" vertical="center"/>
    </xf>
    <xf numFmtId="0" fontId="1" fillId="0" borderId="0" xfId="1" applyAlignment="1">
      <alignment horizontal="center" vertical="center"/>
    </xf>
    <xf numFmtId="168" fontId="12" fillId="0" borderId="1" xfId="3" applyNumberFormat="1" applyFont="1" applyFill="1" applyBorder="1" applyAlignment="1">
      <alignment horizontal="center" vertical="center"/>
    </xf>
    <xf numFmtId="171" fontId="12" fillId="0" borderId="1" xfId="4" applyNumberFormat="1" applyFont="1" applyFill="1" applyBorder="1" applyAlignment="1">
      <alignment horizontal="center" vertical="center"/>
    </xf>
    <xf numFmtId="165" fontId="21" fillId="0" borderId="1" xfId="3" applyNumberFormat="1" applyFont="1" applyFill="1" applyBorder="1" applyAlignment="1">
      <alignment horizontal="center" vertical="center"/>
    </xf>
    <xf numFmtId="165" fontId="12" fillId="0" borderId="0" xfId="1" applyNumberFormat="1" applyFont="1" applyAlignment="1">
      <alignment horizontal="center" vertical="center"/>
    </xf>
    <xf numFmtId="165" fontId="12" fillId="16" borderId="1" xfId="3" applyNumberFormat="1" applyFont="1" applyFill="1" applyBorder="1" applyAlignment="1">
      <alignment horizontal="center" vertical="center"/>
    </xf>
    <xf numFmtId="168" fontId="19" fillId="16" borderId="1" xfId="3" applyNumberFormat="1" applyFont="1" applyFill="1" applyBorder="1" applyAlignment="1">
      <alignment horizontal="center" vertical="center"/>
    </xf>
    <xf numFmtId="169" fontId="21" fillId="16" borderId="1" xfId="3" applyNumberFormat="1" applyFont="1" applyFill="1" applyBorder="1" applyAlignment="1">
      <alignment horizontal="center" vertical="center"/>
    </xf>
    <xf numFmtId="165" fontId="12" fillId="16" borderId="1" xfId="1" applyNumberFormat="1" applyFont="1" applyFill="1" applyBorder="1" applyAlignment="1">
      <alignment horizontal="center" vertical="center"/>
    </xf>
    <xf numFmtId="165" fontId="15" fillId="16" borderId="1" xfId="1" applyNumberFormat="1" applyFont="1" applyFill="1" applyBorder="1" applyAlignment="1">
      <alignment horizontal="center" vertical="center"/>
    </xf>
    <xf numFmtId="168" fontId="12" fillId="16" borderId="1" xfId="3" applyNumberFormat="1" applyFont="1" applyFill="1" applyBorder="1" applyAlignment="1">
      <alignment horizontal="center" vertical="center"/>
    </xf>
    <xf numFmtId="171" fontId="12" fillId="16" borderId="1" xfId="4" applyNumberFormat="1" applyFont="1" applyFill="1" applyBorder="1" applyAlignment="1">
      <alignment horizontal="center" vertical="center"/>
    </xf>
    <xf numFmtId="192" fontId="12" fillId="0" borderId="1" xfId="1" applyNumberFormat="1" applyFont="1" applyBorder="1" applyAlignment="1">
      <alignment horizontal="center" vertical="center"/>
    </xf>
    <xf numFmtId="10" fontId="12" fillId="0" borderId="1" xfId="4" applyNumberFormat="1" applyFont="1" applyFill="1" applyBorder="1" applyAlignment="1">
      <alignment horizontal="center" vertical="center"/>
    </xf>
    <xf numFmtId="169" fontId="12" fillId="0" borderId="0" xfId="0" applyNumberFormat="1" applyFont="1" applyAlignment="1">
      <alignment horizontal="center"/>
    </xf>
    <xf numFmtId="165" fontId="3" fillId="2" borderId="0" xfId="1" applyNumberFormat="1" applyFont="1" applyFill="1" applyAlignment="1">
      <alignment horizontal="right" vertical="center"/>
    </xf>
    <xf numFmtId="166" fontId="12" fillId="16" borderId="1" xfId="1" applyNumberFormat="1" applyFont="1" applyFill="1" applyBorder="1" applyAlignment="1">
      <alignment horizontal="center" vertical="center"/>
    </xf>
    <xf numFmtId="167" fontId="12" fillId="0" borderId="1" xfId="1" applyNumberFormat="1" applyFont="1" applyBorder="1" applyAlignment="1">
      <alignment horizontal="center" vertical="center"/>
    </xf>
    <xf numFmtId="167" fontId="12" fillId="17" borderId="1" xfId="1" applyNumberFormat="1" applyFont="1" applyFill="1" applyBorder="1" applyAlignment="1">
      <alignment horizontal="center" vertical="center"/>
    </xf>
    <xf numFmtId="167" fontId="14" fillId="18" borderId="1" xfId="2" applyNumberFormat="1" applyFont="1" applyFill="1" applyBorder="1" applyAlignment="1">
      <alignment horizontal="center" vertical="center"/>
    </xf>
    <xf numFmtId="0" fontId="23" fillId="0" borderId="0" xfId="0" applyFont="1" applyAlignment="1">
      <alignment horizontal="left"/>
    </xf>
    <xf numFmtId="43" fontId="54" fillId="21" borderId="0" xfId="12" applyNumberFormat="1" applyFill="1"/>
    <xf numFmtId="0" fontId="14" fillId="4" borderId="1" xfId="1" applyFont="1" applyFill="1" applyBorder="1" applyAlignment="1">
      <alignment horizontal="left" vertical="center" wrapText="1" indent="1"/>
    </xf>
    <xf numFmtId="193" fontId="15" fillId="0" borderId="1" xfId="0" applyNumberFormat="1" applyFont="1" applyBorder="1" applyAlignment="1">
      <alignment horizontal="center" vertical="center"/>
    </xf>
    <xf numFmtId="0" fontId="55" fillId="0" borderId="0" xfId="0" applyFont="1"/>
    <xf numFmtId="0" fontId="0" fillId="0" borderId="0" xfId="0" applyAlignment="1">
      <alignment horizontal="left"/>
    </xf>
    <xf numFmtId="0" fontId="0" fillId="0" borderId="1" xfId="0" applyBorder="1"/>
    <xf numFmtId="14" fontId="0" fillId="0" borderId="1" xfId="0" applyNumberFormat="1" applyBorder="1" applyAlignment="1">
      <alignment horizontal="left"/>
    </xf>
    <xf numFmtId="0" fontId="0" fillId="0" borderId="1" xfId="0" applyBorder="1" applyAlignment="1">
      <alignment horizontal="left"/>
    </xf>
    <xf numFmtId="0" fontId="56" fillId="4" borderId="1" xfId="1" applyFont="1" applyFill="1" applyBorder="1" applyAlignment="1">
      <alignment horizontal="center" vertical="center" wrapText="1"/>
    </xf>
    <xf numFmtId="0" fontId="57" fillId="0" borderId="0" xfId="0" applyFont="1" applyAlignment="1">
      <alignment vertical="center"/>
    </xf>
    <xf numFmtId="178" fontId="57" fillId="0" borderId="0" xfId="0" applyNumberFormat="1" applyFont="1" applyAlignment="1">
      <alignment vertical="center"/>
    </xf>
    <xf numFmtId="172" fontId="58" fillId="0" borderId="0" xfId="0" applyNumberFormat="1" applyFont="1" applyAlignment="1">
      <alignment vertical="center"/>
    </xf>
    <xf numFmtId="172" fontId="57" fillId="0" borderId="0" xfId="0" applyNumberFormat="1" applyFont="1" applyAlignment="1">
      <alignment vertical="center"/>
    </xf>
    <xf numFmtId="0" fontId="59" fillId="0" borderId="0" xfId="0" applyFont="1" applyAlignment="1">
      <alignment vertical="center"/>
    </xf>
    <xf numFmtId="0" fontId="60" fillId="0" borderId="0" xfId="0" applyFont="1" applyAlignment="1">
      <alignment vertical="center"/>
    </xf>
    <xf numFmtId="172" fontId="59" fillId="0" borderId="0" xfId="0" applyNumberFormat="1" applyFont="1" applyAlignment="1">
      <alignment vertical="center"/>
    </xf>
    <xf numFmtId="172" fontId="57" fillId="0" borderId="9" xfId="0" applyNumberFormat="1" applyFont="1" applyBorder="1" applyAlignment="1">
      <alignment vertical="center"/>
    </xf>
    <xf numFmtId="172" fontId="63" fillId="0" borderId="0" xfId="0" applyNumberFormat="1" applyFont="1" applyAlignment="1">
      <alignment vertical="center"/>
    </xf>
    <xf numFmtId="172" fontId="61" fillId="0" borderId="0" xfId="0" applyNumberFormat="1" applyFont="1" applyAlignment="1">
      <alignment vertical="center"/>
    </xf>
    <xf numFmtId="172" fontId="61" fillId="0" borderId="0" xfId="8" applyFont="1" applyFill="1"/>
    <xf numFmtId="0" fontId="61" fillId="0" borderId="0" xfId="0" applyFont="1" applyAlignment="1">
      <alignment vertical="center"/>
    </xf>
    <xf numFmtId="0" fontId="62" fillId="0" borderId="0" xfId="0" applyFont="1"/>
    <xf numFmtId="169" fontId="0" fillId="0" borderId="0" xfId="0" applyNumberFormat="1"/>
    <xf numFmtId="169" fontId="0" fillId="0" borderId="1" xfId="0" applyNumberFormat="1" applyBorder="1" applyAlignment="1">
      <alignment horizontal="center"/>
    </xf>
    <xf numFmtId="0" fontId="0" fillId="0" borderId="0" xfId="0" applyAlignment="1">
      <alignment horizontal="center" vertical="center"/>
    </xf>
    <xf numFmtId="17" fontId="0" fillId="0" borderId="0" xfId="0" applyNumberFormat="1" applyAlignment="1">
      <alignment horizontal="center"/>
    </xf>
    <xf numFmtId="0" fontId="65" fillId="0" borderId="0" xfId="0" applyFont="1"/>
    <xf numFmtId="0" fontId="10" fillId="4" borderId="2" xfId="1" applyFont="1" applyFill="1" applyBorder="1" applyAlignment="1">
      <alignment vertical="center"/>
    </xf>
    <xf numFmtId="0" fontId="10" fillId="4" borderId="4" xfId="1" applyFont="1" applyFill="1" applyBorder="1" applyAlignment="1">
      <alignment vertical="center"/>
    </xf>
    <xf numFmtId="0" fontId="0" fillId="0" borderId="0" xfId="0" applyAlignment="1">
      <alignment vertical="center"/>
    </xf>
    <xf numFmtId="0" fontId="6" fillId="0" borderId="0" xfId="13" applyFont="1" applyAlignment="1">
      <alignment vertical="center"/>
    </xf>
    <xf numFmtId="0" fontId="6" fillId="0" borderId="0" xfId="0" applyFont="1" applyAlignment="1">
      <alignment horizontal="center" vertical="center"/>
    </xf>
    <xf numFmtId="0" fontId="6" fillId="0" borderId="0" xfId="13" applyFont="1" applyAlignment="1">
      <alignment horizontal="center" vertical="center"/>
    </xf>
    <xf numFmtId="0" fontId="8" fillId="0" borderId="0" xfId="16" applyFont="1" applyAlignment="1">
      <alignment horizontal="left" vertical="center" wrapText="1"/>
    </xf>
    <xf numFmtId="44" fontId="6" fillId="0" borderId="0" xfId="17" applyNumberFormat="1" applyFont="1" applyFill="1" applyBorder="1" applyAlignment="1">
      <alignment horizontal="center" vertical="center"/>
    </xf>
    <xf numFmtId="44" fontId="6" fillId="0" borderId="0" xfId="17" applyNumberFormat="1" applyFont="1" applyFill="1" applyBorder="1" applyAlignment="1">
      <alignment horizontal="right" vertical="center"/>
    </xf>
    <xf numFmtId="0" fontId="2" fillId="4" borderId="1" xfId="15" applyFont="1" applyFill="1" applyBorder="1" applyAlignment="1">
      <alignment horizontal="center" vertical="center"/>
    </xf>
    <xf numFmtId="0" fontId="64" fillId="0" borderId="0" xfId="0" applyFont="1" applyAlignment="1">
      <alignment horizontal="center" vertical="center"/>
    </xf>
    <xf numFmtId="0" fontId="2" fillId="4" borderId="1" xfId="15" applyFont="1" applyFill="1" applyBorder="1" applyAlignment="1">
      <alignment horizontal="center" vertical="center" wrapText="1"/>
    </xf>
    <xf numFmtId="0" fontId="64" fillId="0" borderId="0" xfId="0" applyFont="1" applyAlignment="1">
      <alignment vertical="center"/>
    </xf>
    <xf numFmtId="0" fontId="65" fillId="0" borderId="0" xfId="0" applyFont="1" applyAlignment="1">
      <alignment horizontal="left"/>
    </xf>
    <xf numFmtId="0" fontId="6" fillId="4" borderId="4" xfId="13" applyFont="1" applyFill="1" applyBorder="1" applyAlignment="1">
      <alignment vertical="center"/>
    </xf>
    <xf numFmtId="0" fontId="6" fillId="0" borderId="0" xfId="16" applyFont="1" applyAlignment="1">
      <alignment horizontal="left" vertical="center" wrapText="1"/>
    </xf>
    <xf numFmtId="0" fontId="2" fillId="22" borderId="1" xfId="16" applyFont="1" applyFill="1" applyBorder="1" applyAlignment="1">
      <alignment horizontal="center" vertical="center" wrapText="1"/>
    </xf>
    <xf numFmtId="0" fontId="2" fillId="22" borderId="1" xfId="16" applyFont="1" applyFill="1" applyBorder="1" applyAlignment="1">
      <alignment horizontal="right" vertical="center" wrapText="1"/>
    </xf>
    <xf numFmtId="0" fontId="6" fillId="0" borderId="16" xfId="16" applyFont="1" applyBorder="1" applyAlignment="1">
      <alignment horizontal="center" vertical="center" wrapText="1"/>
    </xf>
    <xf numFmtId="194" fontId="6" fillId="0" borderId="1" xfId="18" applyNumberFormat="1" applyFont="1" applyFill="1" applyBorder="1" applyAlignment="1">
      <alignment horizontal="right" vertical="center"/>
    </xf>
    <xf numFmtId="171" fontId="6" fillId="0" borderId="4" xfId="4" applyNumberFormat="1" applyFont="1" applyFill="1" applyBorder="1" applyAlignment="1">
      <alignment horizontal="right" vertical="center"/>
    </xf>
    <xf numFmtId="0" fontId="68" fillId="0" borderId="0" xfId="0" applyFont="1" applyAlignment="1">
      <alignment vertical="center"/>
    </xf>
    <xf numFmtId="172" fontId="68" fillId="0" borderId="0" xfId="0" applyNumberFormat="1" applyFont="1" applyAlignment="1">
      <alignment vertical="center"/>
    </xf>
    <xf numFmtId="0" fontId="63" fillId="0" borderId="0" xfId="0" applyFont="1" applyAlignment="1">
      <alignment vertical="center"/>
    </xf>
    <xf numFmtId="195" fontId="57" fillId="0" borderId="0" xfId="0" applyNumberFormat="1" applyFont="1" applyAlignment="1">
      <alignment vertical="center"/>
    </xf>
    <xf numFmtId="176" fontId="57" fillId="0" borderId="0" xfId="0" applyNumberFormat="1" applyFont="1" applyAlignment="1">
      <alignment vertical="center"/>
    </xf>
    <xf numFmtId="173" fontId="57" fillId="0" borderId="0" xfId="0" applyNumberFormat="1" applyFont="1" applyAlignment="1">
      <alignment vertical="center"/>
    </xf>
    <xf numFmtId="171" fontId="57" fillId="0" borderId="0" xfId="4" applyNumberFormat="1" applyFont="1" applyBorder="1" applyAlignment="1">
      <alignment vertical="center"/>
    </xf>
    <xf numFmtId="0" fontId="14" fillId="4" borderId="2" xfId="1" applyFont="1" applyFill="1" applyBorder="1" applyAlignment="1">
      <alignment vertical="center"/>
    </xf>
    <xf numFmtId="0" fontId="69" fillId="0" borderId="0" xfId="0" applyFont="1"/>
    <xf numFmtId="0" fontId="57" fillId="0" borderId="0" xfId="0" applyFont="1"/>
    <xf numFmtId="0" fontId="70" fillId="0" borderId="0" xfId="16" applyFont="1" applyAlignment="1">
      <alignment horizontal="left" vertical="center" wrapText="1"/>
    </xf>
    <xf numFmtId="0" fontId="62" fillId="4" borderId="3" xfId="0" applyFont="1" applyFill="1" applyBorder="1"/>
    <xf numFmtId="0" fontId="69" fillId="4" borderId="3" xfId="0" applyFont="1" applyFill="1" applyBorder="1"/>
    <xf numFmtId="169" fontId="57" fillId="0" borderId="0" xfId="0" applyNumberFormat="1" applyFont="1"/>
    <xf numFmtId="172" fontId="39" fillId="14" borderId="6" xfId="0" applyNumberFormat="1" applyFont="1" applyFill="1" applyBorder="1" applyAlignment="1">
      <alignment vertical="center"/>
    </xf>
    <xf numFmtId="172" fontId="32" fillId="14" borderId="0" xfId="0" applyNumberFormat="1" applyFont="1" applyFill="1" applyAlignment="1">
      <alignment vertical="center"/>
    </xf>
    <xf numFmtId="169" fontId="0" fillId="0" borderId="0" xfId="0" applyNumberFormat="1" applyAlignment="1">
      <alignment horizontal="center"/>
    </xf>
    <xf numFmtId="0" fontId="71" fillId="0" borderId="0" xfId="0" applyFont="1"/>
    <xf numFmtId="10" fontId="57" fillId="0" borderId="0" xfId="4" applyNumberFormat="1" applyFont="1" applyBorder="1" applyAlignment="1">
      <alignment vertical="center"/>
    </xf>
    <xf numFmtId="0" fontId="62" fillId="4" borderId="3" xfId="0" applyFont="1" applyFill="1" applyBorder="1" applyAlignment="1">
      <alignment horizontal="left"/>
    </xf>
    <xf numFmtId="0" fontId="57" fillId="0" borderId="0" xfId="0" applyFont="1" applyAlignment="1">
      <alignment horizontal="left" vertical="center"/>
    </xf>
    <xf numFmtId="172" fontId="57" fillId="0" borderId="0" xfId="0" applyNumberFormat="1" applyFont="1" applyAlignment="1">
      <alignment horizontal="left" vertical="center"/>
    </xf>
    <xf numFmtId="0" fontId="59" fillId="0" borderId="0" xfId="0" applyFont="1" applyAlignment="1">
      <alignment horizontal="left" vertical="center"/>
    </xf>
    <xf numFmtId="0" fontId="62" fillId="0" borderId="0" xfId="0" applyFont="1" applyAlignment="1">
      <alignment horizontal="left"/>
    </xf>
    <xf numFmtId="172" fontId="61" fillId="0" borderId="0" xfId="8" applyFont="1" applyFill="1" applyAlignment="1">
      <alignment horizontal="left"/>
    </xf>
    <xf numFmtId="0" fontId="61" fillId="0" borderId="0" xfId="0" applyFont="1" applyAlignment="1">
      <alignment horizontal="left" vertical="center"/>
    </xf>
    <xf numFmtId="0" fontId="12" fillId="0" borderId="0" xfId="1" applyFont="1" applyAlignment="1">
      <alignment horizontal="left" vertical="center"/>
    </xf>
    <xf numFmtId="172" fontId="58" fillId="0" borderId="0" xfId="0" applyNumberFormat="1" applyFont="1" applyAlignment="1">
      <alignment horizontal="left" vertical="center"/>
    </xf>
    <xf numFmtId="165" fontId="11" fillId="2" borderId="0" xfId="1" applyNumberFormat="1" applyFont="1" applyFill="1" applyAlignment="1">
      <alignment horizontal="center" vertical="center"/>
    </xf>
    <xf numFmtId="168" fontId="13" fillId="0" borderId="0" xfId="0" applyNumberFormat="1" applyFont="1" applyAlignment="1">
      <alignment horizontal="center"/>
    </xf>
    <xf numFmtId="169" fontId="72" fillId="0" borderId="0" xfId="0" applyNumberFormat="1" applyFont="1" applyAlignment="1">
      <alignment horizontal="center"/>
    </xf>
    <xf numFmtId="169" fontId="12" fillId="3" borderId="1" xfId="3" applyNumberFormat="1" applyFont="1" applyFill="1" applyBorder="1" applyAlignment="1">
      <alignment horizontal="center" vertical="center"/>
    </xf>
    <xf numFmtId="0" fontId="3" fillId="0" borderId="0" xfId="0" applyFont="1"/>
    <xf numFmtId="172" fontId="30" fillId="23" borderId="0" xfId="0" applyNumberFormat="1" applyFont="1" applyFill="1" applyAlignment="1">
      <alignment horizontal="right" vertical="center"/>
    </xf>
    <xf numFmtId="172" fontId="35" fillId="23" borderId="0" xfId="0" applyNumberFormat="1" applyFont="1" applyFill="1" applyAlignment="1">
      <alignment vertical="center"/>
    </xf>
    <xf numFmtId="172" fontId="30" fillId="23" borderId="0" xfId="0" applyNumberFormat="1" applyFont="1" applyFill="1" applyAlignment="1">
      <alignment horizontal="left" vertical="center"/>
    </xf>
    <xf numFmtId="172" fontId="30" fillId="23" borderId="0" xfId="0" applyNumberFormat="1" applyFont="1" applyFill="1" applyAlignment="1">
      <alignment horizontal="centerContinuous" vertical="center"/>
    </xf>
    <xf numFmtId="172" fontId="35" fillId="0" borderId="0" xfId="0" applyNumberFormat="1" applyFont="1" applyAlignment="1">
      <alignment vertical="center"/>
    </xf>
    <xf numFmtId="172" fontId="76" fillId="0" borderId="0" xfId="0" applyNumberFormat="1" applyFont="1" applyAlignment="1">
      <alignment vertical="center"/>
    </xf>
    <xf numFmtId="172" fontId="35" fillId="6" borderId="0" xfId="8"/>
    <xf numFmtId="174" fontId="35" fillId="23" borderId="0" xfId="0" applyNumberFormat="1" applyFont="1" applyFill="1" applyAlignment="1">
      <alignment vertical="center"/>
    </xf>
    <xf numFmtId="172" fontId="29" fillId="23" borderId="0" xfId="0" applyNumberFormat="1" applyFont="1" applyFill="1" applyAlignment="1">
      <alignment horizontal="center" vertical="center"/>
    </xf>
    <xf numFmtId="0" fontId="29" fillId="23" borderId="0" xfId="0" applyFont="1" applyFill="1" applyAlignment="1">
      <alignment vertical="center"/>
    </xf>
    <xf numFmtId="172" fontId="33" fillId="23" borderId="0" xfId="0" applyNumberFormat="1" applyFont="1" applyFill="1" applyAlignment="1">
      <alignment vertical="center"/>
    </xf>
    <xf numFmtId="172" fontId="35" fillId="0" borderId="0" xfId="8" applyFill="1"/>
    <xf numFmtId="0" fontId="35" fillId="0" borderId="0" xfId="0" applyFont="1" applyAlignment="1">
      <alignment vertical="center"/>
    </xf>
    <xf numFmtId="172" fontId="35" fillId="0" borderId="9" xfId="8" applyFill="1" applyBorder="1"/>
    <xf numFmtId="172" fontId="76" fillId="0" borderId="9" xfId="0" applyNumberFormat="1" applyFont="1" applyBorder="1" applyAlignment="1">
      <alignment vertical="center"/>
    </xf>
    <xf numFmtId="0" fontId="35" fillId="0" borderId="9" xfId="0" applyFont="1" applyBorder="1" applyAlignment="1">
      <alignment vertical="center"/>
    </xf>
    <xf numFmtId="169" fontId="77" fillId="0" borderId="0" xfId="0" applyNumberFormat="1" applyFont="1"/>
    <xf numFmtId="175" fontId="76" fillId="0" borderId="0" xfId="0" applyNumberFormat="1" applyFont="1" applyAlignment="1">
      <alignment vertical="center"/>
    </xf>
    <xf numFmtId="176" fontId="29" fillId="0" borderId="0" xfId="0" applyNumberFormat="1" applyFont="1" applyAlignment="1">
      <alignment vertical="center"/>
    </xf>
    <xf numFmtId="176" fontId="29" fillId="0" borderId="8" xfId="0" applyNumberFormat="1" applyFont="1" applyBorder="1" applyAlignment="1">
      <alignment vertical="center"/>
    </xf>
    <xf numFmtId="175" fontId="76" fillId="0" borderId="11" xfId="0" applyNumberFormat="1" applyFont="1" applyBorder="1" applyAlignment="1">
      <alignment vertical="center"/>
    </xf>
    <xf numFmtId="176" fontId="76" fillId="0" borderId="0" xfId="0" applyNumberFormat="1" applyFont="1" applyAlignment="1">
      <alignment vertical="center"/>
    </xf>
    <xf numFmtId="172" fontId="29" fillId="25" borderId="13" xfId="0" applyNumberFormat="1" applyFont="1" applyFill="1" applyBorder="1" applyAlignment="1">
      <alignment vertical="center"/>
    </xf>
    <xf numFmtId="10" fontId="76" fillId="0" borderId="0" xfId="0" applyNumberFormat="1" applyFont="1" applyAlignment="1">
      <alignment vertical="center"/>
    </xf>
    <xf numFmtId="10" fontId="76" fillId="0" borderId="8" xfId="0" applyNumberFormat="1" applyFont="1" applyBorder="1" applyAlignment="1">
      <alignment vertical="center"/>
    </xf>
    <xf numFmtId="2" fontId="76" fillId="0" borderId="0" xfId="0" applyNumberFormat="1" applyFont="1" applyAlignment="1">
      <alignment vertical="center"/>
    </xf>
    <xf numFmtId="2" fontId="76" fillId="0" borderId="8" xfId="0" applyNumberFormat="1" applyFont="1" applyBorder="1" applyAlignment="1">
      <alignment vertical="center"/>
    </xf>
    <xf numFmtId="180" fontId="75" fillId="24" borderId="0" xfId="4" applyNumberFormat="1" applyFont="1" applyFill="1" applyAlignment="1">
      <alignment vertical="center"/>
    </xf>
    <xf numFmtId="0" fontId="0" fillId="21" borderId="0" xfId="0" applyFill="1"/>
    <xf numFmtId="0" fontId="0" fillId="26" borderId="0" xfId="0" applyFill="1"/>
    <xf numFmtId="174" fontId="35" fillId="23" borderId="0" xfId="0" quotePrefix="1" applyNumberFormat="1" applyFont="1" applyFill="1" applyAlignment="1">
      <alignment horizontal="center" vertical="center"/>
    </xf>
    <xf numFmtId="196" fontId="0" fillId="0" borderId="0" xfId="0" applyNumberFormat="1" applyProtection="1">
      <protection locked="0"/>
    </xf>
    <xf numFmtId="196" fontId="0" fillId="0" borderId="9" xfId="0" applyNumberFormat="1" applyBorder="1" applyProtection="1">
      <protection locked="0"/>
    </xf>
    <xf numFmtId="172" fontId="78" fillId="0" borderId="0" xfId="8" applyFont="1" applyFill="1"/>
    <xf numFmtId="0" fontId="0" fillId="26" borderId="0" xfId="0" applyFill="1" applyProtection="1">
      <protection locked="0"/>
    </xf>
    <xf numFmtId="0" fontId="79" fillId="0" borderId="0" xfId="0" applyFont="1"/>
    <xf numFmtId="0" fontId="0" fillId="0" borderId="0" xfId="0" applyProtection="1">
      <protection locked="0"/>
    </xf>
    <xf numFmtId="0" fontId="3" fillId="26" borderId="0" xfId="0" applyFont="1" applyFill="1"/>
    <xf numFmtId="196" fontId="0" fillId="0" borderId="0" xfId="0" applyNumberFormat="1"/>
    <xf numFmtId="196" fontId="0" fillId="0" borderId="9" xfId="0" applyNumberFormat="1" applyBorder="1"/>
    <xf numFmtId="196" fontId="0" fillId="26" borderId="0" xfId="0" applyNumberFormat="1" applyFill="1"/>
    <xf numFmtId="0" fontId="55" fillId="26" borderId="0" xfId="0" applyFont="1" applyFill="1"/>
    <xf numFmtId="174" fontId="3" fillId="26" borderId="0" xfId="0" applyNumberFormat="1" applyFont="1" applyFill="1" applyAlignment="1">
      <alignment horizontal="center"/>
    </xf>
    <xf numFmtId="197" fontId="0" fillId="0" borderId="0" xfId="0" applyNumberFormat="1"/>
    <xf numFmtId="197" fontId="0" fillId="26" borderId="0" xfId="0" applyNumberFormat="1" applyFill="1"/>
    <xf numFmtId="197" fontId="0" fillId="2" borderId="0" xfId="0" applyNumberFormat="1" applyFill="1"/>
    <xf numFmtId="0" fontId="80" fillId="24" borderId="0" xfId="0" applyFont="1" applyFill="1"/>
    <xf numFmtId="0" fontId="2" fillId="24" borderId="0" xfId="0" applyFont="1" applyFill="1"/>
    <xf numFmtId="197" fontId="2" fillId="24" borderId="0" xfId="0" applyNumberFormat="1" applyFont="1" applyFill="1"/>
    <xf numFmtId="0" fontId="81" fillId="26" borderId="0" xfId="0" applyFont="1" applyFill="1"/>
    <xf numFmtId="179" fontId="0" fillId="26" borderId="0" xfId="0" applyNumberFormat="1" applyFill="1"/>
    <xf numFmtId="0" fontId="72" fillId="26" borderId="0" xfId="0" applyFont="1" applyFill="1"/>
    <xf numFmtId="0" fontId="82" fillId="26" borderId="0" xfId="0" applyFont="1" applyFill="1"/>
    <xf numFmtId="197" fontId="72" fillId="26" borderId="0" xfId="0" applyNumberFormat="1" applyFont="1" applyFill="1"/>
    <xf numFmtId="197" fontId="72" fillId="2" borderId="0" xfId="0" applyNumberFormat="1" applyFont="1" applyFill="1"/>
    <xf numFmtId="197" fontId="72" fillId="0" borderId="0" xfId="0" applyNumberFormat="1" applyFont="1"/>
    <xf numFmtId="0" fontId="72" fillId="0" borderId="0" xfId="0" applyFont="1"/>
    <xf numFmtId="197" fontId="3" fillId="0" borderId="0" xfId="0" applyNumberFormat="1" applyFont="1"/>
    <xf numFmtId="197" fontId="3" fillId="26" borderId="0" xfId="0" applyNumberFormat="1" applyFont="1" applyFill="1"/>
    <xf numFmtId="0" fontId="83" fillId="0" borderId="0" xfId="0" applyFont="1"/>
    <xf numFmtId="0" fontId="3" fillId="27" borderId="1" xfId="0" applyFont="1" applyFill="1" applyBorder="1"/>
    <xf numFmtId="14" fontId="3" fillId="27" borderId="1" xfId="0" applyNumberFormat="1" applyFont="1" applyFill="1" applyBorder="1" applyAlignment="1">
      <alignment horizontal="left"/>
    </xf>
    <xf numFmtId="0" fontId="3" fillId="27" borderId="1" xfId="0" applyFont="1" applyFill="1" applyBorder="1" applyAlignment="1">
      <alignment horizontal="left"/>
    </xf>
    <xf numFmtId="193" fontId="23" fillId="27" borderId="1" xfId="0" applyNumberFormat="1" applyFont="1" applyFill="1" applyBorder="1" applyAlignment="1">
      <alignment horizontal="center" vertical="center"/>
    </xf>
    <xf numFmtId="169" fontId="3" fillId="27" borderId="1" xfId="0" applyNumberFormat="1" applyFont="1" applyFill="1" applyBorder="1" applyAlignment="1">
      <alignment horizontal="center"/>
    </xf>
    <xf numFmtId="0" fontId="2" fillId="4" borderId="0" xfId="0" applyFont="1" applyFill="1"/>
    <xf numFmtId="0" fontId="84" fillId="0" borderId="0" xfId="0" applyFont="1"/>
    <xf numFmtId="0" fontId="85" fillId="0" borderId="0" xfId="0" applyFont="1"/>
    <xf numFmtId="0" fontId="12" fillId="3" borderId="1" xfId="1" applyFont="1" applyFill="1" applyBorder="1" applyAlignment="1">
      <alignment horizontal="left" vertical="center" wrapText="1" indent="1"/>
    </xf>
    <xf numFmtId="0" fontId="13" fillId="0" borderId="0" xfId="1" applyFont="1" applyAlignment="1">
      <alignment horizontal="left" vertical="center" wrapText="1" indent="1"/>
    </xf>
    <xf numFmtId="165" fontId="13" fillId="0" borderId="0" xfId="1" applyNumberFormat="1" applyFont="1" applyAlignment="1">
      <alignment horizontal="center" vertical="center"/>
    </xf>
    <xf numFmtId="0" fontId="3" fillId="0" borderId="0" xfId="1" applyFont="1"/>
    <xf numFmtId="0" fontId="14" fillId="4" borderId="2" xfId="1" applyFont="1" applyFill="1" applyBorder="1" applyAlignment="1">
      <alignment horizontal="left" vertical="center"/>
    </xf>
    <xf numFmtId="0" fontId="14" fillId="4" borderId="3" xfId="1" applyFont="1" applyFill="1" applyBorder="1" applyAlignment="1">
      <alignment horizontal="left" vertical="center"/>
    </xf>
    <xf numFmtId="0" fontId="14" fillId="4" borderId="4" xfId="1" applyFont="1" applyFill="1" applyBorder="1" applyAlignment="1">
      <alignment horizontal="left" vertical="center"/>
    </xf>
    <xf numFmtId="0" fontId="13" fillId="0" borderId="36" xfId="1" applyFont="1" applyBorder="1" applyAlignment="1">
      <alignment horizontal="center" vertical="center"/>
    </xf>
    <xf numFmtId="0" fontId="13" fillId="0" borderId="36" xfId="1" applyFont="1" applyBorder="1" applyAlignment="1">
      <alignment vertical="center"/>
    </xf>
    <xf numFmtId="0" fontId="14" fillId="0" borderId="38" xfId="1" applyFont="1" applyBorder="1" applyAlignment="1">
      <alignment horizontal="left" vertical="center" wrapText="1" indent="1"/>
    </xf>
    <xf numFmtId="0" fontId="13" fillId="0" borderId="38" xfId="1" applyFont="1" applyBorder="1" applyAlignment="1">
      <alignment horizontal="left" vertical="center" indent="1"/>
    </xf>
    <xf numFmtId="165" fontId="13" fillId="0" borderId="37" xfId="1" applyNumberFormat="1" applyFont="1" applyBorder="1" applyAlignment="1">
      <alignment horizontal="center" vertical="center"/>
    </xf>
    <xf numFmtId="165" fontId="13" fillId="0" borderId="39" xfId="1" applyNumberFormat="1" applyFont="1" applyBorder="1" applyAlignment="1">
      <alignment horizontal="center" vertical="center"/>
    </xf>
    <xf numFmtId="0" fontId="3" fillId="0" borderId="39" xfId="1" applyFont="1" applyBorder="1"/>
    <xf numFmtId="0" fontId="1" fillId="2" borderId="1" xfId="1" applyFill="1" applyBorder="1" applyAlignment="1">
      <alignment horizontal="left" vertical="center" indent="1"/>
    </xf>
    <xf numFmtId="0" fontId="1" fillId="2" borderId="1" xfId="1" applyFill="1" applyBorder="1" applyAlignment="1">
      <alignment horizontal="center" vertical="center"/>
    </xf>
    <xf numFmtId="0" fontId="72" fillId="2" borderId="1" xfId="1" applyFont="1" applyFill="1" applyBorder="1" applyAlignment="1">
      <alignment horizontal="center" vertical="center"/>
    </xf>
    <xf numFmtId="0" fontId="72" fillId="2" borderId="0" xfId="1" applyFont="1" applyFill="1" applyAlignment="1">
      <alignment horizontal="center" vertical="center"/>
    </xf>
    <xf numFmtId="0" fontId="86" fillId="4" borderId="3" xfId="1" applyFont="1" applyFill="1" applyBorder="1" applyAlignment="1">
      <alignment horizontal="left" vertical="center"/>
    </xf>
    <xf numFmtId="0" fontId="86" fillId="4" borderId="4" xfId="1" applyFont="1" applyFill="1" applyBorder="1" applyAlignment="1">
      <alignment horizontal="left" vertical="center"/>
    </xf>
    <xf numFmtId="0" fontId="6" fillId="2" borderId="1" xfId="1" applyFont="1" applyFill="1" applyBorder="1" applyAlignment="1">
      <alignment horizontal="center" vertical="center"/>
    </xf>
    <xf numFmtId="0" fontId="0" fillId="3" borderId="1" xfId="0" applyFill="1" applyBorder="1"/>
    <xf numFmtId="14" fontId="0" fillId="3" borderId="1" xfId="0" applyNumberFormat="1" applyFill="1" applyBorder="1" applyAlignment="1">
      <alignment horizontal="left"/>
    </xf>
    <xf numFmtId="0" fontId="0" fillId="3" borderId="1" xfId="0" applyFill="1" applyBorder="1" applyAlignment="1">
      <alignment horizontal="left"/>
    </xf>
    <xf numFmtId="193" fontId="15" fillId="3" borderId="1" xfId="0" applyNumberFormat="1" applyFont="1" applyFill="1" applyBorder="1" applyAlignment="1">
      <alignment horizontal="center" vertical="center"/>
    </xf>
    <xf numFmtId="0" fontId="0" fillId="3" borderId="0" xfId="0" applyFill="1"/>
    <xf numFmtId="169" fontId="0" fillId="3" borderId="1" xfId="0" applyNumberFormat="1" applyFill="1" applyBorder="1" applyAlignment="1">
      <alignment horizontal="center"/>
    </xf>
    <xf numFmtId="172" fontId="57" fillId="0" borderId="6" xfId="0" applyNumberFormat="1" applyFont="1" applyBorder="1" applyAlignment="1">
      <alignment vertical="center"/>
    </xf>
    <xf numFmtId="176" fontId="30" fillId="0" borderId="6" xfId="0" applyNumberFormat="1" applyFont="1" applyBorder="1" applyAlignment="1">
      <alignment vertical="center"/>
    </xf>
    <xf numFmtId="169" fontId="62" fillId="0" borderId="0" xfId="0" applyNumberFormat="1" applyFont="1"/>
    <xf numFmtId="178" fontId="15" fillId="0" borderId="1" xfId="0" applyNumberFormat="1" applyFont="1" applyBorder="1" applyAlignment="1">
      <alignment horizontal="center" vertical="center"/>
    </xf>
    <xf numFmtId="0" fontId="0" fillId="28" borderId="1" xfId="0" applyFill="1" applyBorder="1"/>
    <xf numFmtId="14" fontId="0" fillId="28" borderId="1" xfId="0" applyNumberFormat="1" applyFill="1" applyBorder="1" applyAlignment="1">
      <alignment horizontal="left"/>
    </xf>
    <xf numFmtId="0" fontId="0" fillId="28" borderId="1" xfId="0" applyFill="1" applyBorder="1" applyAlignment="1">
      <alignment horizontal="left"/>
    </xf>
    <xf numFmtId="193" fontId="15" fillId="28" borderId="1" xfId="0" applyNumberFormat="1" applyFont="1" applyFill="1" applyBorder="1" applyAlignment="1">
      <alignment horizontal="center" vertical="center"/>
    </xf>
    <xf numFmtId="0" fontId="0" fillId="28" borderId="0" xfId="0" applyFill="1"/>
    <xf numFmtId="169" fontId="0" fillId="28" borderId="1" xfId="0" applyNumberFormat="1" applyFill="1" applyBorder="1" applyAlignment="1">
      <alignment horizontal="center"/>
    </xf>
    <xf numFmtId="44" fontId="62" fillId="0" borderId="0" xfId="0" applyNumberFormat="1" applyFont="1"/>
    <xf numFmtId="169" fontId="12" fillId="0" borderId="1" xfId="3" applyNumberFormat="1" applyFont="1" applyFill="1" applyBorder="1" applyAlignment="1">
      <alignment horizontal="center" vertical="center"/>
    </xf>
    <xf numFmtId="198" fontId="1" fillId="2" borderId="0" xfId="1" applyNumberFormat="1" applyFill="1" applyAlignment="1">
      <alignment horizontal="right" vertical="center"/>
    </xf>
    <xf numFmtId="44" fontId="0" fillId="0" borderId="0" xfId="0" applyNumberFormat="1"/>
    <xf numFmtId="165" fontId="12" fillId="14" borderId="1" xfId="1" applyNumberFormat="1" applyFont="1" applyFill="1" applyBorder="1" applyAlignment="1">
      <alignment horizontal="center" vertical="center"/>
    </xf>
    <xf numFmtId="2" fontId="12" fillId="0" borderId="1" xfId="1" applyNumberFormat="1" applyFont="1" applyBorder="1" applyAlignment="1">
      <alignment horizontal="center" vertical="center"/>
    </xf>
    <xf numFmtId="169" fontId="12" fillId="0" borderId="1" xfId="1" applyNumberFormat="1" applyFont="1" applyBorder="1" applyAlignment="1">
      <alignment horizontal="center" vertical="center"/>
    </xf>
    <xf numFmtId="198" fontId="14" fillId="5" borderId="1" xfId="2" applyNumberFormat="1" applyFont="1" applyFill="1" applyBorder="1" applyAlignment="1">
      <alignment horizontal="center" vertical="center"/>
    </xf>
    <xf numFmtId="43" fontId="57" fillId="0" borderId="0" xfId="5" applyFont="1" applyBorder="1" applyAlignment="1">
      <alignment vertical="center"/>
    </xf>
    <xf numFmtId="172" fontId="12" fillId="30" borderId="0" xfId="0" applyNumberFormat="1" applyFont="1" applyFill="1" applyAlignment="1">
      <alignment horizontal="center"/>
    </xf>
    <xf numFmtId="179" fontId="12" fillId="0" borderId="0" xfId="0" applyNumberFormat="1" applyFont="1" applyAlignment="1">
      <alignment horizontal="center"/>
    </xf>
    <xf numFmtId="179" fontId="12" fillId="3" borderId="0" xfId="0" applyNumberFormat="1" applyFont="1" applyFill="1" applyAlignment="1">
      <alignment horizontal="center"/>
    </xf>
    <xf numFmtId="4" fontId="52" fillId="2" borderId="0" xfId="0" applyNumberFormat="1" applyFont="1" applyFill="1" applyAlignment="1">
      <alignment horizontal="center"/>
    </xf>
    <xf numFmtId="172" fontId="15" fillId="14" borderId="0" xfId="0" applyNumberFormat="1" applyFont="1" applyFill="1" applyAlignment="1" applyProtection="1">
      <alignment horizontal="center" vertical="center"/>
      <protection locked="0"/>
    </xf>
    <xf numFmtId="172" fontId="12" fillId="14" borderId="0" xfId="0" applyNumberFormat="1" applyFont="1" applyFill="1" applyAlignment="1">
      <alignment horizontal="center"/>
    </xf>
    <xf numFmtId="4" fontId="52" fillId="14" borderId="0" xfId="0" applyNumberFormat="1" applyFont="1" applyFill="1" applyAlignment="1">
      <alignment horizontal="center"/>
    </xf>
    <xf numFmtId="4" fontId="12" fillId="14" borderId="0" xfId="0" applyNumberFormat="1" applyFont="1" applyFill="1" applyAlignment="1">
      <alignment horizontal="center"/>
    </xf>
    <xf numFmtId="179" fontId="12" fillId="14" borderId="0" xfId="0" applyNumberFormat="1" applyFont="1" applyFill="1" applyAlignment="1">
      <alignment horizontal="center"/>
    </xf>
    <xf numFmtId="2" fontId="13" fillId="29" borderId="28" xfId="0" applyNumberFormat="1" applyFont="1" applyFill="1" applyBorder="1" applyAlignment="1">
      <alignment horizontal="center"/>
    </xf>
    <xf numFmtId="10" fontId="15" fillId="14" borderId="0" xfId="0" applyNumberFormat="1" applyFont="1" applyFill="1" applyAlignment="1">
      <alignment horizontal="center" vertical="center"/>
    </xf>
    <xf numFmtId="170" fontId="6" fillId="2" borderId="1" xfId="1" applyNumberFormat="1" applyFont="1" applyFill="1" applyBorder="1" applyAlignment="1">
      <alignment horizontal="center" vertical="center"/>
    </xf>
    <xf numFmtId="173" fontId="30" fillId="0" borderId="0" xfId="0" applyNumberFormat="1" applyFont="1" applyAlignment="1">
      <alignment vertical="center"/>
    </xf>
    <xf numFmtId="168" fontId="62" fillId="0" borderId="0" xfId="0" applyNumberFormat="1" applyFont="1"/>
    <xf numFmtId="168" fontId="12" fillId="0" borderId="0" xfId="0" applyNumberFormat="1" applyFont="1" applyAlignment="1">
      <alignment horizontal="center"/>
    </xf>
    <xf numFmtId="168" fontId="13" fillId="0" borderId="28" xfId="0" applyNumberFormat="1" applyFont="1" applyBorder="1" applyAlignment="1">
      <alignment horizontal="center"/>
    </xf>
    <xf numFmtId="2" fontId="12" fillId="21" borderId="0" xfId="0" applyNumberFormat="1" applyFont="1" applyFill="1" applyAlignment="1">
      <alignment horizontal="center"/>
    </xf>
    <xf numFmtId="169" fontId="16" fillId="0" borderId="1" xfId="3" applyNumberFormat="1" applyFont="1" applyFill="1" applyBorder="1" applyAlignment="1">
      <alignment horizontal="center" vertical="center"/>
    </xf>
    <xf numFmtId="0" fontId="6" fillId="0" borderId="1" xfId="1" applyFont="1" applyBorder="1" applyAlignment="1">
      <alignment horizontal="center" vertical="center"/>
    </xf>
    <xf numFmtId="170" fontId="6" fillId="0" borderId="1" xfId="1" applyNumberFormat="1" applyFont="1" applyBorder="1" applyAlignment="1">
      <alignment horizontal="center" vertical="center"/>
    </xf>
    <xf numFmtId="0" fontId="72" fillId="0" borderId="0" xfId="1" applyFont="1" applyAlignment="1">
      <alignment horizontal="center" vertical="center"/>
    </xf>
    <xf numFmtId="165" fontId="13" fillId="4" borderId="0" xfId="1" applyNumberFormat="1" applyFont="1" applyFill="1" applyAlignment="1">
      <alignment horizontal="center" vertical="center"/>
    </xf>
    <xf numFmtId="0" fontId="4" fillId="4" borderId="1" xfId="0" applyFont="1" applyFill="1" applyBorder="1" applyAlignment="1">
      <alignment horizontal="center" vertical="center"/>
    </xf>
    <xf numFmtId="0" fontId="53" fillId="19" borderId="30" xfId="0" applyFont="1" applyFill="1" applyBorder="1" applyAlignment="1">
      <alignment horizontal="center" vertical="center" wrapText="1"/>
    </xf>
    <xf numFmtId="0" fontId="53" fillId="19" borderId="31" xfId="0" applyFont="1" applyFill="1" applyBorder="1" applyAlignment="1">
      <alignment horizontal="center" vertical="center" wrapText="1"/>
    </xf>
    <xf numFmtId="0" fontId="53" fillId="19" borderId="32" xfId="0" applyFont="1" applyFill="1" applyBorder="1" applyAlignment="1">
      <alignment horizontal="center" vertical="center" wrapText="1"/>
    </xf>
    <xf numFmtId="0" fontId="53" fillId="19" borderId="33" xfId="0" applyFont="1" applyFill="1" applyBorder="1" applyAlignment="1">
      <alignment horizontal="center" vertical="center" wrapText="1"/>
    </xf>
    <xf numFmtId="0" fontId="53" fillId="19" borderId="34" xfId="0" applyFont="1" applyFill="1" applyBorder="1" applyAlignment="1">
      <alignment horizontal="center" vertical="center" wrapText="1"/>
    </xf>
    <xf numFmtId="0" fontId="53" fillId="19" borderId="35" xfId="0" applyFont="1" applyFill="1" applyBorder="1" applyAlignment="1">
      <alignment horizontal="center" vertical="center" wrapText="1"/>
    </xf>
    <xf numFmtId="0" fontId="3" fillId="26" borderId="9" xfId="0" applyFont="1" applyFill="1" applyBorder="1" applyAlignment="1">
      <alignment horizontal="center"/>
    </xf>
    <xf numFmtId="0" fontId="12" fillId="0" borderId="1" xfId="1" applyFont="1" applyBorder="1" applyAlignment="1">
      <alignment horizontal="left" vertical="center" indent="1"/>
    </xf>
    <xf numFmtId="0" fontId="14" fillId="4" borderId="2" xfId="1" applyFont="1" applyFill="1" applyBorder="1" applyAlignment="1">
      <alignment horizontal="left" vertical="center" wrapText="1" indent="1"/>
    </xf>
    <xf numFmtId="0" fontId="13" fillId="4" borderId="3" xfId="1" applyFont="1" applyFill="1" applyBorder="1" applyAlignment="1">
      <alignment horizontal="left" vertical="center" wrapText="1" indent="1"/>
    </xf>
    <xf numFmtId="0" fontId="14" fillId="5" borderId="1" xfId="1" applyFont="1" applyFill="1" applyBorder="1" applyAlignment="1">
      <alignment horizontal="left" vertical="center" indent="1"/>
    </xf>
    <xf numFmtId="0" fontId="18" fillId="5" borderId="1" xfId="1" applyFont="1" applyFill="1" applyBorder="1" applyAlignment="1">
      <alignment horizontal="left" vertical="center" indent="1"/>
    </xf>
    <xf numFmtId="0" fontId="12" fillId="0" borderId="2" xfId="1" applyFont="1" applyBorder="1" applyAlignment="1">
      <alignment horizontal="left" vertical="center" indent="1"/>
    </xf>
    <xf numFmtId="0" fontId="12" fillId="0" borderId="4" xfId="1" applyFont="1" applyBorder="1" applyAlignment="1">
      <alignment horizontal="left" vertical="center" inden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174" fontId="40" fillId="7" borderId="0" xfId="0" applyNumberFormat="1" applyFont="1" applyFill="1" applyAlignment="1">
      <alignment horizontal="center" wrapText="1"/>
    </xf>
    <xf numFmtId="10" fontId="6" fillId="0" borderId="1" xfId="13" applyNumberFormat="1" applyFont="1" applyBorder="1" applyAlignment="1">
      <alignment horizontal="center" vertical="center"/>
    </xf>
    <xf numFmtId="0" fontId="2" fillId="22" borderId="1" xfId="16" applyFont="1" applyFill="1" applyBorder="1" applyAlignment="1">
      <alignment horizontal="center" vertical="center" wrapText="1"/>
    </xf>
  </cellXfs>
  <cellStyles count="21">
    <cellStyle name="Comma" xfId="5" builtinId="3"/>
    <cellStyle name="Comma 10 2" xfId="18" xr:uid="{86EA4F6A-779B-4F51-B429-A9970B961A9E}"/>
    <cellStyle name="Comma 2" xfId="17" xr:uid="{C282A004-2105-47E9-B80F-6A78F036C51F}"/>
    <cellStyle name="Comma 28 4" xfId="3" xr:uid="{26CA551A-56EF-4870-8A1D-02AF2B53A051}"/>
    <cellStyle name="Comma 28 4 2" xfId="19" xr:uid="{CD56207D-8174-4A61-B6EB-3456BAA7339E}"/>
    <cellStyle name="Comma 3 2" xfId="10" xr:uid="{8393E3A5-9CB7-4229-8813-2DB3DD4F5F63}"/>
    <cellStyle name="Comment" xfId="7" xr:uid="{5C71FFFA-ADEA-467A-AE6C-8969F016A119}"/>
    <cellStyle name="Good 2 2" xfId="12" xr:uid="{C513AADC-B529-499B-AC34-0A04D06A5305}"/>
    <cellStyle name="Level 1" xfId="6" xr:uid="{97F22BFF-3D43-45A2-AC3F-68DE0E6AB9F7}"/>
    <cellStyle name="Level 2" xfId="8" xr:uid="{4A1971DE-8853-490B-86AF-C29CEDE9DF0A}"/>
    <cellStyle name="Level 3" xfId="9" xr:uid="{8B59B969-845D-4D78-BF68-DFF9699F5919}"/>
    <cellStyle name="Normal" xfId="0" builtinId="0"/>
    <cellStyle name="Normal 15" xfId="11" xr:uid="{9F0070DB-2900-4656-A41D-F285EED40831}"/>
    <cellStyle name="Normal 2 3" xfId="16" xr:uid="{A4F713FA-8F93-4696-B605-5D336E98770C}"/>
    <cellStyle name="Normal 29 3" xfId="1" xr:uid="{F0EB7C05-7300-45F9-A129-2F19CA724EB7}"/>
    <cellStyle name="Normal 3" xfId="13" xr:uid="{39257DC4-4339-4A2B-BB47-1D78170A1DD4}"/>
    <cellStyle name="Normal 4" xfId="20" xr:uid="{310EE777-566E-43C2-84C8-C828057772DC}"/>
    <cellStyle name="Normal 7" xfId="14" xr:uid="{3CEF65F3-84E9-4408-911E-3D4A0CF976E3}"/>
    <cellStyle name="Normal_Budget 07_09_12 Mod 186 with April RIIO" xfId="15" xr:uid="{93BEA12D-2129-4DF6-A656-4A7C1C644748}"/>
    <cellStyle name="Percent" xfId="4" builtinId="5"/>
    <cellStyle name="Percent 16 3" xfId="2" xr:uid="{5CC33184-FD00-49A0-9589-754EDD2187C2}"/>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rgb="FFA6A6A6"/>
      </font>
    </dxf>
    <dxf>
      <font>
        <color rgb="FFA6A6A6"/>
      </font>
    </dxf>
    <dxf>
      <font>
        <color rgb="FFA6A6A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EA5B16"/>
      <color rgb="FF002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21154</xdr:rowOff>
    </xdr:from>
    <xdr:to>
      <xdr:col>10</xdr:col>
      <xdr:colOff>295275</xdr:colOff>
      <xdr:row>24</xdr:row>
      <xdr:rowOff>19767</xdr:rowOff>
    </xdr:to>
    <xdr:pic>
      <xdr:nvPicPr>
        <xdr:cNvPr id="3" name="Picture 2">
          <a:extLst>
            <a:ext uri="{FF2B5EF4-FFF2-40B4-BE49-F238E27FC236}">
              <a16:creationId xmlns:a16="http://schemas.microsoft.com/office/drawing/2014/main" id="{BE8367C7-8BA5-45A3-8162-BE984CE01E30}"/>
            </a:ext>
          </a:extLst>
        </xdr:cNvPr>
        <xdr:cNvPicPr>
          <a:picLocks noChangeAspect="1"/>
        </xdr:cNvPicPr>
      </xdr:nvPicPr>
      <xdr:blipFill>
        <a:blip xmlns:r="http://schemas.openxmlformats.org/officeDocument/2006/relationships" r:embed="rId1"/>
        <a:stretch>
          <a:fillRect/>
        </a:stretch>
      </xdr:blipFill>
      <xdr:spPr>
        <a:xfrm>
          <a:off x="0" y="2326204"/>
          <a:ext cx="9391650" cy="2475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581025</xdr:colOff>
      <xdr:row>10</xdr:row>
      <xdr:rowOff>85725</xdr:rowOff>
    </xdr:from>
    <xdr:to>
      <xdr:col>20</xdr:col>
      <xdr:colOff>314325</xdr:colOff>
      <xdr:row>13</xdr:row>
      <xdr:rowOff>85725</xdr:rowOff>
    </xdr:to>
    <xdr:pic>
      <xdr:nvPicPr>
        <xdr:cNvPr id="2" name="Picture 1">
          <a:extLst>
            <a:ext uri="{FF2B5EF4-FFF2-40B4-BE49-F238E27FC236}">
              <a16:creationId xmlns:a16="http://schemas.microsoft.com/office/drawing/2014/main" id="{089B918D-2286-4F7E-84DA-FCC88A3FCB54}"/>
            </a:ext>
          </a:extLst>
        </xdr:cNvPr>
        <xdr:cNvPicPr>
          <a:picLocks noChangeAspect="1"/>
        </xdr:cNvPicPr>
      </xdr:nvPicPr>
      <xdr:blipFill>
        <a:blip xmlns:r="http://schemas.openxmlformats.org/officeDocument/2006/relationships" r:embed="rId1"/>
        <a:stretch>
          <a:fillRect/>
        </a:stretch>
      </xdr:blipFill>
      <xdr:spPr>
        <a:xfrm>
          <a:off x="8505825" y="1419225"/>
          <a:ext cx="4000500" cy="571500"/>
        </a:xfrm>
        <a:prstGeom prst="rect">
          <a:avLst/>
        </a:prstGeom>
      </xdr:spPr>
    </xdr:pic>
    <xdr:clientData/>
  </xdr:twoCellAnchor>
  <xdr:twoCellAnchor>
    <xdr:from>
      <xdr:col>6</xdr:col>
      <xdr:colOff>600076</xdr:colOff>
      <xdr:row>11</xdr:row>
      <xdr:rowOff>76200</xdr:rowOff>
    </xdr:from>
    <xdr:to>
      <xdr:col>13</xdr:col>
      <xdr:colOff>504826</xdr:colOff>
      <xdr:row>11</xdr:row>
      <xdr:rowOff>133350</xdr:rowOff>
    </xdr:to>
    <xdr:sp macro="" textlink="">
      <xdr:nvSpPr>
        <xdr:cNvPr id="3" name="Arrow: Right 2">
          <a:extLst>
            <a:ext uri="{FF2B5EF4-FFF2-40B4-BE49-F238E27FC236}">
              <a16:creationId xmlns:a16="http://schemas.microsoft.com/office/drawing/2014/main" id="{B6AFFE32-B891-4DB5-9FDE-F7628CA43480}"/>
            </a:ext>
          </a:extLst>
        </xdr:cNvPr>
        <xdr:cNvSpPr/>
      </xdr:nvSpPr>
      <xdr:spPr>
        <a:xfrm>
          <a:off x="4257676" y="1600200"/>
          <a:ext cx="41719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381001</xdr:colOff>
      <xdr:row>12</xdr:row>
      <xdr:rowOff>47625</xdr:rowOff>
    </xdr:from>
    <xdr:to>
      <xdr:col>13</xdr:col>
      <xdr:colOff>476250</xdr:colOff>
      <xdr:row>15</xdr:row>
      <xdr:rowOff>19050</xdr:rowOff>
    </xdr:to>
    <xdr:sp macro="" textlink="">
      <xdr:nvSpPr>
        <xdr:cNvPr id="4" name="Arrow: Right 3">
          <a:extLst>
            <a:ext uri="{FF2B5EF4-FFF2-40B4-BE49-F238E27FC236}">
              <a16:creationId xmlns:a16="http://schemas.microsoft.com/office/drawing/2014/main" id="{FE163EEA-A62D-410E-9C5A-EEECFD7D32D1}"/>
            </a:ext>
          </a:extLst>
        </xdr:cNvPr>
        <xdr:cNvSpPr/>
      </xdr:nvSpPr>
      <xdr:spPr>
        <a:xfrm rot="5400000">
          <a:off x="8177213" y="1890713"/>
          <a:ext cx="352425" cy="95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285750</xdr:colOff>
      <xdr:row>7</xdr:row>
      <xdr:rowOff>133350</xdr:rowOff>
    </xdr:from>
    <xdr:to>
      <xdr:col>31</xdr:col>
      <xdr:colOff>334743</xdr:colOff>
      <xdr:row>8</xdr:row>
      <xdr:rowOff>171482</xdr:rowOff>
    </xdr:to>
    <xdr:pic>
      <xdr:nvPicPr>
        <xdr:cNvPr id="5" name="Picture 4">
          <a:extLst>
            <a:ext uri="{FF2B5EF4-FFF2-40B4-BE49-F238E27FC236}">
              <a16:creationId xmlns:a16="http://schemas.microsoft.com/office/drawing/2014/main" id="{A308FB0C-E919-4538-9CEE-4AFCEDF8A8FB}"/>
            </a:ext>
          </a:extLst>
        </xdr:cNvPr>
        <xdr:cNvPicPr>
          <a:picLocks noChangeAspect="1"/>
        </xdr:cNvPicPr>
      </xdr:nvPicPr>
      <xdr:blipFill>
        <a:blip xmlns:r="http://schemas.openxmlformats.org/officeDocument/2006/relationships" r:embed="rId2"/>
        <a:stretch>
          <a:fillRect/>
        </a:stretch>
      </xdr:blipFill>
      <xdr:spPr>
        <a:xfrm>
          <a:off x="9429750" y="895350"/>
          <a:ext cx="9802593" cy="228632"/>
        </a:xfrm>
        <a:prstGeom prst="rect">
          <a:avLst/>
        </a:prstGeom>
      </xdr:spPr>
    </xdr:pic>
    <xdr:clientData/>
  </xdr:twoCellAnchor>
  <xdr:twoCellAnchor editAs="oneCell">
    <xdr:from>
      <xdr:col>13</xdr:col>
      <xdr:colOff>0</xdr:colOff>
      <xdr:row>18</xdr:row>
      <xdr:rowOff>0</xdr:rowOff>
    </xdr:from>
    <xdr:to>
      <xdr:col>28</xdr:col>
      <xdr:colOff>544277</xdr:colOff>
      <xdr:row>19</xdr:row>
      <xdr:rowOff>9553</xdr:rowOff>
    </xdr:to>
    <xdr:pic>
      <xdr:nvPicPr>
        <xdr:cNvPr id="6" name="Picture 5">
          <a:extLst>
            <a:ext uri="{FF2B5EF4-FFF2-40B4-BE49-F238E27FC236}">
              <a16:creationId xmlns:a16="http://schemas.microsoft.com/office/drawing/2014/main" id="{56196855-BA14-43DC-ABA3-A796416A5E58}"/>
            </a:ext>
          </a:extLst>
        </xdr:cNvPr>
        <xdr:cNvPicPr>
          <a:picLocks noChangeAspect="1"/>
        </xdr:cNvPicPr>
      </xdr:nvPicPr>
      <xdr:blipFill>
        <a:blip xmlns:r="http://schemas.openxmlformats.org/officeDocument/2006/relationships" r:embed="rId3"/>
        <a:stretch>
          <a:fillRect/>
        </a:stretch>
      </xdr:blipFill>
      <xdr:spPr>
        <a:xfrm>
          <a:off x="7924800" y="2667000"/>
          <a:ext cx="9688277" cy="200053"/>
        </a:xfrm>
        <a:prstGeom prst="rect">
          <a:avLst/>
        </a:prstGeom>
      </xdr:spPr>
    </xdr:pic>
    <xdr:clientData/>
  </xdr:twoCellAnchor>
  <xdr:twoCellAnchor>
    <xdr:from>
      <xdr:col>14</xdr:col>
      <xdr:colOff>585788</xdr:colOff>
      <xdr:row>8</xdr:row>
      <xdr:rowOff>61913</xdr:rowOff>
    </xdr:from>
    <xdr:to>
      <xdr:col>15</xdr:col>
      <xdr:colOff>328613</xdr:colOff>
      <xdr:row>8</xdr:row>
      <xdr:rowOff>157162</xdr:rowOff>
    </xdr:to>
    <xdr:sp macro="" textlink="">
      <xdr:nvSpPr>
        <xdr:cNvPr id="7" name="Arrow: Right 6">
          <a:extLst>
            <a:ext uri="{FF2B5EF4-FFF2-40B4-BE49-F238E27FC236}">
              <a16:creationId xmlns:a16="http://schemas.microsoft.com/office/drawing/2014/main" id="{FAC4F377-E34F-4A04-AA85-30A79B433359}"/>
            </a:ext>
          </a:extLst>
        </xdr:cNvPr>
        <xdr:cNvSpPr/>
      </xdr:nvSpPr>
      <xdr:spPr>
        <a:xfrm>
          <a:off x="9120188" y="1014413"/>
          <a:ext cx="352425" cy="95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12</xdr:col>
      <xdr:colOff>319088</xdr:colOff>
      <xdr:row>18</xdr:row>
      <xdr:rowOff>52388</xdr:rowOff>
    </xdr:from>
    <xdr:to>
      <xdr:col>13</xdr:col>
      <xdr:colOff>61913</xdr:colOff>
      <xdr:row>18</xdr:row>
      <xdr:rowOff>147637</xdr:rowOff>
    </xdr:to>
    <xdr:sp macro="" textlink="">
      <xdr:nvSpPr>
        <xdr:cNvPr id="8" name="Arrow: Right 7">
          <a:extLst>
            <a:ext uri="{FF2B5EF4-FFF2-40B4-BE49-F238E27FC236}">
              <a16:creationId xmlns:a16="http://schemas.microsoft.com/office/drawing/2014/main" id="{E6BAB11B-6E60-4D5C-B9B7-8B2F0B1B7905}"/>
            </a:ext>
          </a:extLst>
        </xdr:cNvPr>
        <xdr:cNvSpPr/>
      </xdr:nvSpPr>
      <xdr:spPr>
        <a:xfrm>
          <a:off x="7634288" y="2719388"/>
          <a:ext cx="352425" cy="952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wutilities.co.uk\Data\Finance%20Private\Transportation%20Income\Mod186\Mod%20186%20Reports\2021-22\Jan%2022%20DNCMF\GD2%20PCFM%20November%202021.xlsm"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Finance%20Private\Transportation%20Income\Customer%20bill\1.%20Monthly%20MI\2023-24\2023-24%20Customer%20Bill%20with%20SoLR%20and%20Exit%20May%2023.xlsx" TargetMode="External"/><Relationship Id="rId1" Type="http://schemas.openxmlformats.org/officeDocument/2006/relationships/externalLinkPath" Target="/Finance%20Private/Transportation%20Income/Customer%20bill/1.%20Monthly%20MI/2023-24/2023-24%20Customer%20Bill%20with%20SoLR%20and%20Exit%20May%2023.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S:\Finance%20Private\Transportation%20Income\Transportation%20Price%20Changes\2022-23\Price%20Change%20Model\Price%20change%20model%2012%20March%2023.xlsm" TargetMode="External"/><Relationship Id="rId1" Type="http://schemas.openxmlformats.org/officeDocument/2006/relationships/externalLinkPath" Target="/Finance%20Private/Transportation%20Income/Transportation%20Price%20Changes/2022-23/Price%20Change%20Model/Price%20change%20model%2012%20March%2023.xlsm"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S:\Finance%20Private\Transportation%20Income\Mod186\Mod%20186%20Reports\2023-24\September%202023\Price%20change%20model%204%20July%2023.xlsm" TargetMode="External"/><Relationship Id="rId1" Type="http://schemas.openxmlformats.org/officeDocument/2006/relationships/externalLinkPath" Target="Price%20change%20model%204%20July%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ortherngas.sharepoint.com/fin/Revenue/RIIOGD2/GD2%20K%20model%20audit%20trail/Actuals/4.%202122/Price%20Control%20Financial%20Model/PCFM%20published%2016.11.21/GD2%20PCFM%20_NGN_%20Final%20Run_updated%2016.11.2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22-23/September%202022/RJ%20Working%20File/Price%20change%20model%204%20September%2022%2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20Private/Transportation%20Income/Transportation%20Price%20Changes/2022-23/Final/GD2.101%20MOD186%20January%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DPCR%20Main%20-%20docs%20for%20review/2020-21%20Actual%20results/PCFM/Published%20PCFM/January%20Re-published%20GD2%20PCFM%20November%20202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nance%20Private/Transportation%20Income/Price%20Control%20Financial%20Model/RIIO%202%20PCFM/1.%20AIP/AIP%202022%20for%2023-24%20price%20setting/Republication/WWU%202022%20GD2%20PCFM%20(for%20re-publicatio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wutilities.co.uk\data\Finance%20Private\Transportation%20Income\Price%20Control%20Financial%20Model\RIIO%202%20PCFM\1.%20AIP\AIP%202022%20for%2023-24%20price%20setting\Republication\WWU%202022%20GD2%20PCFM%20(for%20re-publication)_Ofgem%20Check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row r="4">
          <cell r="C4" t="str">
            <v>Model Version</v>
          </cell>
        </row>
      </sheetData>
      <sheetData sheetId="1">
        <row r="10">
          <cell r="G10">
            <v>45016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I15">
            <v>44651</v>
          </cell>
        </row>
      </sheetData>
      <sheetData sheetId="16"/>
      <sheetData sheetId="17">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18">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19">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20">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21">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22">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23">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 sheetId="24">
        <row r="19">
          <cell r="E19" t="str">
            <v>Gas Holder demolitions Price Control Deliverable [WWU and NGN only]</v>
          </cell>
          <cell r="BB19" t="str">
            <v>TIM</v>
          </cell>
          <cell r="BC19" t="str">
            <v>RPEs Apply</v>
          </cell>
          <cell r="BD19" t="str">
            <v>CapRate 1 (Baseline excl. Repex)</v>
          </cell>
          <cell r="BE19" t="str">
            <v>Fast/Slow Split (excl repex)</v>
          </cell>
        </row>
        <row r="20">
          <cell r="BB20" t="str">
            <v>TIM</v>
          </cell>
          <cell r="BC20" t="str">
            <v>RPEs Apply</v>
          </cell>
          <cell r="BD20" t="str">
            <v>CapRate 1 (Baseline excl. Repex)</v>
          </cell>
          <cell r="BE20" t="str">
            <v>Fast/Slow Split (excl repex)</v>
          </cell>
        </row>
        <row r="21">
          <cell r="BB21" t="str">
            <v>TIM</v>
          </cell>
          <cell r="BC21" t="str">
            <v>RPEs Apply</v>
          </cell>
          <cell r="BD21" t="str">
            <v>CapRate 1 (Baseline excl. Repex)</v>
          </cell>
          <cell r="BE21" t="str">
            <v>Fast/Slow Split (excl repex)</v>
          </cell>
        </row>
        <row r="22">
          <cell r="BB22" t="str">
            <v>TIM</v>
          </cell>
          <cell r="BC22" t="str">
            <v>RPEs Apply</v>
          </cell>
          <cell r="BD22" t="str">
            <v>CapRate 1 (Baseline excl. Repex)</v>
          </cell>
          <cell r="BE22" t="str">
            <v>Fast/Slow Split (excl repex)</v>
          </cell>
        </row>
        <row r="23">
          <cell r="BB23" t="str">
            <v>TIM</v>
          </cell>
          <cell r="BC23" t="str">
            <v>RPEs Apply</v>
          </cell>
          <cell r="BD23" t="str">
            <v>CapRate 1 (Baseline excl. Repex)</v>
          </cell>
          <cell r="BE23" t="str">
            <v>Fast/Slow Split (excl repex)</v>
          </cell>
        </row>
        <row r="24">
          <cell r="BB24" t="str">
            <v>TIM</v>
          </cell>
          <cell r="BC24" t="str">
            <v>RPEs Apply</v>
          </cell>
          <cell r="BD24" t="str">
            <v>CapRate 1 (Baseline excl. Repex)</v>
          </cell>
          <cell r="BE24" t="str">
            <v>Fast/Slow Split (excl repex)</v>
          </cell>
        </row>
        <row r="25">
          <cell r="BB25" t="str">
            <v>TIM</v>
          </cell>
          <cell r="BC25" t="str">
            <v>RPEs Apply</v>
          </cell>
          <cell r="BD25" t="str">
            <v>CapRate 1 (Baseline excl. Repex)</v>
          </cell>
          <cell r="BE25" t="str">
            <v>Fast/Slow Split (excl repex)</v>
          </cell>
        </row>
        <row r="26">
          <cell r="BB26" t="str">
            <v>TIM</v>
          </cell>
          <cell r="BC26" t="str">
            <v>RPEs Apply</v>
          </cell>
          <cell r="BD26" t="str">
            <v>CapRate 1 (Baseline excl. Repex)</v>
          </cell>
          <cell r="BE26" t="str">
            <v>Fast/Slow Split (excl repex)</v>
          </cell>
        </row>
        <row r="27">
          <cell r="BB27" t="str">
            <v>TIM</v>
          </cell>
          <cell r="BC27" t="str">
            <v>RPEs Apply</v>
          </cell>
          <cell r="BD27" t="str">
            <v>CapRate 1 (Baseline excl. Repex)</v>
          </cell>
          <cell r="BE27" t="str">
            <v>Fast/Slow Split (excl repex)</v>
          </cell>
        </row>
        <row r="28">
          <cell r="BB28" t="str">
            <v>TIM</v>
          </cell>
          <cell r="BC28" t="str">
            <v>RPEs Apply</v>
          </cell>
          <cell r="BD28" t="str">
            <v>CapRate 1 (Baseline excl. Repex)</v>
          </cell>
          <cell r="BE28" t="str">
            <v>Fast/Slow Split (excl repex)</v>
          </cell>
        </row>
        <row r="29">
          <cell r="BB29" t="str">
            <v>Non-Tim</v>
          </cell>
          <cell r="BC29" t="str">
            <v>RPEs Don’t Apply (Outturn)</v>
          </cell>
          <cell r="BD29" t="str">
            <v>CapRate 1 (Baseline excl. Repex)</v>
          </cell>
          <cell r="BE29" t="str">
            <v>Fast/Slow Split (excl repex)</v>
          </cell>
        </row>
        <row r="30">
          <cell r="BB30" t="str">
            <v>TIM</v>
          </cell>
          <cell r="BC30" t="str">
            <v>RPEs Apply</v>
          </cell>
          <cell r="BD30" t="str">
            <v>CapRate 1 (Baseline excl. Repex)</v>
          </cell>
          <cell r="BE30" t="str">
            <v>Fast/Slow Split (excl repex)</v>
          </cell>
        </row>
        <row r="31">
          <cell r="BB31" t="str">
            <v>TIM</v>
          </cell>
          <cell r="BC31" t="str">
            <v>RPEs Apply</v>
          </cell>
          <cell r="BD31" t="str">
            <v>CapRate 1 (Baseline excl. Repex)</v>
          </cell>
          <cell r="BE31" t="str">
            <v>Fast/Slow Split (excl repex)</v>
          </cell>
        </row>
        <row r="32">
          <cell r="BB32" t="str">
            <v>TIM</v>
          </cell>
          <cell r="BC32" t="str">
            <v>RPEs Apply</v>
          </cell>
          <cell r="BD32" t="str">
            <v>CapRate 1 (Baseline excl. Repex)</v>
          </cell>
          <cell r="BE32" t="str">
            <v>Fast/Slow Split (excl repex)</v>
          </cell>
        </row>
        <row r="33">
          <cell r="BB33" t="str">
            <v>TIM</v>
          </cell>
          <cell r="BC33" t="str">
            <v>RPEs Apply</v>
          </cell>
          <cell r="BD33" t="str">
            <v>CapRate 1 (Baseline excl. Repex)</v>
          </cell>
          <cell r="BE33" t="str">
            <v>Fast/Slow Split (excl repex)</v>
          </cell>
        </row>
        <row r="34">
          <cell r="BB34" t="str">
            <v>Non-Tim</v>
          </cell>
          <cell r="BC34" t="str">
            <v>RPEs Don’t Apply (Outturn)</v>
          </cell>
          <cell r="BD34" t="str">
            <v>CapRate 1 (Baseline excl. Repex)</v>
          </cell>
          <cell r="BE34" t="str">
            <v>Fast/Slow Split (excl repex)</v>
          </cell>
        </row>
        <row r="35">
          <cell r="BB35">
            <v>0</v>
          </cell>
          <cell r="BC35">
            <v>0</v>
          </cell>
          <cell r="BD35">
            <v>0</v>
          </cell>
          <cell r="BE35">
            <v>0</v>
          </cell>
        </row>
        <row r="36">
          <cell r="BB36">
            <v>0</v>
          </cell>
          <cell r="BC36">
            <v>0</v>
          </cell>
          <cell r="BD36">
            <v>0</v>
          </cell>
          <cell r="BE36">
            <v>0</v>
          </cell>
        </row>
        <row r="37">
          <cell r="BB37">
            <v>0</v>
          </cell>
          <cell r="BC37">
            <v>0</v>
          </cell>
          <cell r="BD37">
            <v>0</v>
          </cell>
          <cell r="BE37">
            <v>0</v>
          </cell>
        </row>
        <row r="38">
          <cell r="BB38" t="str">
            <v>TIM</v>
          </cell>
          <cell r="BC38" t="str">
            <v>RPEs Apply</v>
          </cell>
          <cell r="BD38" t="str">
            <v>CapRate 2 (UM excl. Repex)</v>
          </cell>
          <cell r="BE38" t="str">
            <v>Fast/Slow Split (excl repex)</v>
          </cell>
        </row>
        <row r="39">
          <cell r="BB39" t="str">
            <v>TIM</v>
          </cell>
          <cell r="BC39" t="str">
            <v>RPEs Don’t Apply (Outturn)</v>
          </cell>
          <cell r="BD39" t="str">
            <v>CapRate 2 (UM excl. Repex)</v>
          </cell>
          <cell r="BE39" t="str">
            <v>Fast/Slow Split (excl repex)</v>
          </cell>
        </row>
        <row r="40">
          <cell r="BB40" t="str">
            <v>TIM</v>
          </cell>
          <cell r="BC40" t="str">
            <v>RPEs Don’t Apply (Outturn)</v>
          </cell>
          <cell r="BD40" t="str">
            <v>CapRate 2 (UM excl. Repex)</v>
          </cell>
          <cell r="BE40" t="str">
            <v>Fast/Slow Split (excl repex)</v>
          </cell>
        </row>
        <row r="41">
          <cell r="BB41" t="str">
            <v>TIM</v>
          </cell>
          <cell r="BC41" t="str">
            <v>RPEs Don’t Apply (Outturn)</v>
          </cell>
          <cell r="BD41" t="str">
            <v>CapRate 2 (UM excl. Repex)</v>
          </cell>
          <cell r="BE41" t="str">
            <v>Fast/Slow Split (excl repex)</v>
          </cell>
        </row>
        <row r="42">
          <cell r="BB42" t="str">
            <v>TIM</v>
          </cell>
          <cell r="BC42" t="str">
            <v>RPEs Apply</v>
          </cell>
          <cell r="BD42" t="str">
            <v>CapRate 2 (UM excl. Repex)</v>
          </cell>
          <cell r="BE42" t="str">
            <v>Fast/Slow Split (excl repex)</v>
          </cell>
        </row>
        <row r="43">
          <cell r="BB43" t="str">
            <v>TIM</v>
          </cell>
          <cell r="BC43" t="str">
            <v>RPEs Don’t Apply (Outturn)</v>
          </cell>
          <cell r="BD43" t="str">
            <v>CapRate 2 (UM excl. Repex)</v>
          </cell>
          <cell r="BE43" t="str">
            <v>Fast/Slow Split (excl repex)</v>
          </cell>
        </row>
        <row r="44">
          <cell r="BB44" t="str">
            <v>TIM</v>
          </cell>
          <cell r="BC44" t="str">
            <v>RPEs Don’t Apply (Outturn)</v>
          </cell>
          <cell r="BD44" t="str">
            <v>CapRate 2 (UM excl. Repex)</v>
          </cell>
          <cell r="BE44" t="str">
            <v>Fast/Slow Split (excl repex)</v>
          </cell>
        </row>
        <row r="45">
          <cell r="BB45" t="str">
            <v>TIM</v>
          </cell>
          <cell r="BC45" t="str">
            <v>RPEs Don’t Apply (Outturn)</v>
          </cell>
          <cell r="BD45" t="str">
            <v>CapRate 2 (UM excl. Repex)</v>
          </cell>
          <cell r="BE45" t="str">
            <v>Fast/Slow Split (excl repex)</v>
          </cell>
        </row>
        <row r="46">
          <cell r="BB46" t="str">
            <v>TIM</v>
          </cell>
          <cell r="BC46" t="str">
            <v>RPEs Don’t Apply (Outturn)</v>
          </cell>
          <cell r="BD46" t="str">
            <v>CapRate 2 (UM excl. Repex)</v>
          </cell>
          <cell r="BE46" t="str">
            <v>Fast/Slow Split (excl repex)</v>
          </cell>
        </row>
        <row r="47">
          <cell r="BB47" t="str">
            <v>TIM</v>
          </cell>
          <cell r="BC47" t="str">
            <v>RPEs Apply</v>
          </cell>
          <cell r="BD47" t="str">
            <v>CapRate 2 (UM excl. Repex)</v>
          </cell>
          <cell r="BE47" t="str">
            <v>Fast/Slow Split (excl repex)</v>
          </cell>
        </row>
        <row r="48">
          <cell r="BB48" t="str">
            <v>TIM</v>
          </cell>
          <cell r="BC48" t="str">
            <v>RPEs Don’t Apply (Outturn)</v>
          </cell>
          <cell r="BD48" t="str">
            <v>CapRate 2 (UM excl. Repex)</v>
          </cell>
          <cell r="BE48" t="str">
            <v>Fast/Slow Split (excl repex)</v>
          </cell>
        </row>
        <row r="49">
          <cell r="BB49" t="str">
            <v>TIM</v>
          </cell>
          <cell r="BC49" t="str">
            <v>RPEs Don’t Apply (Outturn)</v>
          </cell>
          <cell r="BD49" t="str">
            <v>CapRate 2 (UM excl. Repex)</v>
          </cell>
          <cell r="BE49" t="str">
            <v>Fast/Slow Split (excl repex)</v>
          </cell>
        </row>
        <row r="50">
          <cell r="BB50" t="str">
            <v>TIM</v>
          </cell>
          <cell r="BC50" t="str">
            <v>RPEs Don’t Apply (Outturn)</v>
          </cell>
          <cell r="BD50" t="str">
            <v>CapRate 2 (UM excl. Repex)</v>
          </cell>
          <cell r="BE50" t="str">
            <v>Fast/Slow Split (excl repex)</v>
          </cell>
        </row>
        <row r="51">
          <cell r="BB51" t="str">
            <v>TIM</v>
          </cell>
          <cell r="BC51" t="str">
            <v>RPEs Don’t Apply (Outturn)</v>
          </cell>
          <cell r="BD51" t="str">
            <v>CapRate 2 (UM excl. Repex)</v>
          </cell>
          <cell r="BE51" t="str">
            <v>Fast/Slow Split (excl repex)</v>
          </cell>
        </row>
        <row r="52">
          <cell r="BB52" t="str">
            <v>TIM</v>
          </cell>
          <cell r="BC52" t="str">
            <v>RPEs Don’t Apply (Outturn)</v>
          </cell>
          <cell r="BD52" t="str">
            <v>CapRate 2 (UM excl. Repex)</v>
          </cell>
          <cell r="BE52" t="str">
            <v>Fast/Slow Split (excl repex)</v>
          </cell>
        </row>
        <row r="53">
          <cell r="BB53" t="str">
            <v>Non-Tim</v>
          </cell>
          <cell r="BC53" t="str">
            <v>RPEs Don’t Apply (Outturn)</v>
          </cell>
          <cell r="BD53" t="str">
            <v>CapRate 2 (UM excl. Repex)</v>
          </cell>
          <cell r="BE53" t="str">
            <v>Fast/Slow Split (excl repex)</v>
          </cell>
        </row>
        <row r="54">
          <cell r="BB54" t="str">
            <v>TIM</v>
          </cell>
          <cell r="BC54" t="str">
            <v>RPEs Don’t Apply (Outturn)</v>
          </cell>
          <cell r="BD54" t="str">
            <v>CapRate 2 (UM excl. Repex)</v>
          </cell>
          <cell r="BE54" t="str">
            <v>Fast/Slow Split (excl repex)</v>
          </cell>
        </row>
        <row r="55">
          <cell r="BB55" t="str">
            <v>TIM</v>
          </cell>
          <cell r="BC55" t="str">
            <v>RPEs Don’t Apply (Outturn)</v>
          </cell>
          <cell r="BD55" t="str">
            <v>CapRate 2 (UM excl. Repex)</v>
          </cell>
          <cell r="BE55" t="str">
            <v>Fast/Slow Split (excl repex)</v>
          </cell>
        </row>
        <row r="56">
          <cell r="BB56">
            <v>0</v>
          </cell>
          <cell r="BC56">
            <v>0</v>
          </cell>
          <cell r="BD56">
            <v>0</v>
          </cell>
          <cell r="BE56">
            <v>0</v>
          </cell>
        </row>
        <row r="57">
          <cell r="BB57">
            <v>0</v>
          </cell>
          <cell r="BC57">
            <v>0</v>
          </cell>
          <cell r="BD57">
            <v>0</v>
          </cell>
          <cell r="BE57">
            <v>0</v>
          </cell>
        </row>
        <row r="58">
          <cell r="BB58">
            <v>0</v>
          </cell>
          <cell r="BC58">
            <v>0</v>
          </cell>
          <cell r="BD58">
            <v>0</v>
          </cell>
          <cell r="BE58">
            <v>0</v>
          </cell>
        </row>
        <row r="59">
          <cell r="BB59" t="str">
            <v>TIM</v>
          </cell>
          <cell r="BC59">
            <v>0</v>
          </cell>
          <cell r="BD59" t="str">
            <v>CapRate 1 (Baseline excl. Repex)</v>
          </cell>
          <cell r="BE59" t="str">
            <v>Fast/Slow Split (excl repex)</v>
          </cell>
        </row>
        <row r="60">
          <cell r="BB60" t="str">
            <v>TIM</v>
          </cell>
          <cell r="BC60">
            <v>0</v>
          </cell>
          <cell r="BD60" t="str">
            <v>CapRate 1 (Baseline excl. Repex)</v>
          </cell>
          <cell r="BE60" t="str">
            <v>Fast/Slow Split (excl repex)</v>
          </cell>
        </row>
        <row r="61">
          <cell r="BB61" t="str">
            <v>TIM</v>
          </cell>
          <cell r="BC61">
            <v>0</v>
          </cell>
          <cell r="BD61" t="str">
            <v>CapRate 2 (UM excl. Repex)</v>
          </cell>
          <cell r="BE61" t="str">
            <v>Fast/Slow Split (excl repex)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ew Methodology "/>
      <sheetName val="Domestic Bill Calculation"/>
      <sheetName val="Inputs"/>
      <sheetName val="Price Change Calcs"/>
      <sheetName val="Inputs and Assumptions"/>
      <sheetName val="Instructions"/>
    </sheetNames>
    <sheetDataSet>
      <sheetData sheetId="0"/>
      <sheetData sheetId="1">
        <row r="11">
          <cell r="C11">
            <v>0</v>
          </cell>
          <cell r="D11">
            <v>33.360999999999997</v>
          </cell>
          <cell r="E11">
            <v>9.0768000000000004</v>
          </cell>
          <cell r="F11">
            <v>0</v>
          </cell>
          <cell r="G11">
            <v>0</v>
          </cell>
        </row>
        <row r="12">
          <cell r="C12">
            <v>0</v>
          </cell>
          <cell r="D12">
            <v>28.275146412298529</v>
          </cell>
          <cell r="E12">
            <v>7.3129424696346845</v>
          </cell>
          <cell r="F12">
            <v>0</v>
          </cell>
          <cell r="G12">
            <v>0</v>
          </cell>
        </row>
        <row r="19">
          <cell r="C19">
            <v>140.09577015513159</v>
          </cell>
          <cell r="D19">
            <v>189.67787463701677</v>
          </cell>
          <cell r="E19">
            <v>163.85210360785788</v>
          </cell>
          <cell r="F19">
            <v>167.17902196249415</v>
          </cell>
          <cell r="G19">
            <v>167.56124831996914</v>
          </cell>
        </row>
        <row r="20">
          <cell r="C20">
            <v>129.14629163445139</v>
          </cell>
          <cell r="D20">
            <v>160.76165811981821</v>
          </cell>
          <cell r="E20">
            <v>132.01139247453801</v>
          </cell>
          <cell r="F20">
            <v>134.26023602561921</v>
          </cell>
          <cell r="G20">
            <v>135.17678233155601</v>
          </cell>
        </row>
        <row r="28">
          <cell r="C28">
            <v>2524744</v>
          </cell>
          <cell r="D28">
            <v>32348231767</v>
          </cell>
          <cell r="E28">
            <v>12812.479905685488</v>
          </cell>
          <cell r="F28">
            <v>293361166</v>
          </cell>
          <cell r="G28">
            <v>116.19</v>
          </cell>
        </row>
        <row r="29">
          <cell r="C29">
            <v>2532697</v>
          </cell>
          <cell r="D29">
            <v>32443579814</v>
          </cell>
          <cell r="E29">
            <v>12809.893885450963</v>
          </cell>
          <cell r="F29">
            <v>293383133</v>
          </cell>
          <cell r="G29">
            <v>115.84</v>
          </cell>
        </row>
        <row r="30">
          <cell r="C30">
            <v>2539572</v>
          </cell>
          <cell r="D30">
            <v>26725703313</v>
          </cell>
          <cell r="E30">
            <v>10523.703723698323</v>
          </cell>
          <cell r="F30">
            <v>243423427</v>
          </cell>
          <cell r="G30">
            <v>95.85</v>
          </cell>
        </row>
        <row r="31">
          <cell r="C31">
            <v>2544651.1439999999</v>
          </cell>
          <cell r="D31">
            <v>26324817763.305</v>
          </cell>
          <cell r="E31">
            <v>10345.157852138573</v>
          </cell>
          <cell r="F31">
            <v>239772075.595</v>
          </cell>
          <cell r="G31">
            <v>94.23</v>
          </cell>
        </row>
        <row r="32">
          <cell r="C32">
            <v>2549740.4462879999</v>
          </cell>
          <cell r="D32">
            <v>25929945496.855427</v>
          </cell>
          <cell r="E32">
            <v>10169.641201952589</v>
          </cell>
          <cell r="F32">
            <v>236175494.46107501</v>
          </cell>
          <cell r="G32">
            <v>92.63</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 control"/>
      <sheetName val="Instructions1"/>
      <sheetName val="Sheet1"/>
      <sheetName val="2023 CKI"/>
      <sheetName val="2022 CKI"/>
      <sheetName val="2021 CKI"/>
      <sheetName val="2020 CKI"/>
      <sheetName val="PRICE CHANGE MODEL"/>
      <sheetName val="Sif Pivot workings "/>
      <sheetName val="Allowed Revenue"/>
      <sheetName val="mod186"/>
      <sheetName val="Commodity Phasing"/>
      <sheetName val="Instructions (3)"/>
      <sheetName val="Instructions"/>
      <sheetName val="Budget"/>
      <sheetName val="Charge Code Mapping"/>
    </sheetNames>
    <sheetDataSet>
      <sheetData sheetId="0" refreshError="1"/>
      <sheetData sheetId="1" refreshError="1"/>
      <sheetData sheetId="2" refreshError="1"/>
      <sheetData sheetId="3" refreshError="1"/>
      <sheetData sheetId="4">
        <row r="5">
          <cell r="Y5">
            <v>444215308.68979764</v>
          </cell>
        </row>
        <row r="6">
          <cell r="Y6">
            <v>53154515.99000001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nge control"/>
      <sheetName val="Instructions1"/>
      <sheetName val="Sheet1"/>
      <sheetName val="2023 CKI"/>
      <sheetName val="2022 CKI"/>
      <sheetName val="2021 CKI"/>
      <sheetName val="2020 CKI"/>
      <sheetName val="PRICE CHANGE MODEL"/>
      <sheetName val="Sif Pivot workings "/>
      <sheetName val="Allowed Revenue"/>
      <sheetName val="mod186"/>
      <sheetName val="Commodity Phasing"/>
      <sheetName val="Instructions (3)"/>
      <sheetName val="Instructions"/>
      <sheetName val="Budget"/>
      <sheetName val="Charge Code Mapping"/>
    </sheetNames>
    <sheetDataSet>
      <sheetData sheetId="0"/>
      <sheetData sheetId="1"/>
      <sheetData sheetId="2"/>
      <sheetData sheetId="3">
        <row r="5">
          <cell r="Y5">
            <v>509552209.64761919</v>
          </cell>
        </row>
        <row r="6">
          <cell r="Y6">
            <v>31585275.550000001</v>
          </cell>
        </row>
      </sheetData>
      <sheetData sheetId="4"/>
      <sheetData sheetId="5"/>
      <sheetData sheetId="6"/>
      <sheetData sheetId="7">
        <row r="77">
          <cell r="AY77">
            <v>-8.2000000000000003E-2</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6">
          <cell r="AP16">
            <v>417.2089950971889</v>
          </cell>
          <cell r="AQ16">
            <v>593.03068691891076</v>
          </cell>
          <cell r="AR16">
            <v>491.96414015807125</v>
          </cell>
          <cell r="AS16">
            <v>498.71302604532644</v>
          </cell>
          <cell r="AT16">
            <v>509.5043036820158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control"/>
      <sheetName val="Instructions1"/>
      <sheetName val="2022 CKI"/>
      <sheetName val="2021 CKI"/>
      <sheetName val="2020 CKI"/>
      <sheetName val="PRICE CHANGE MODEL"/>
      <sheetName val="Sif Pivot workings "/>
      <sheetName val="Allowed Revenue"/>
      <sheetName val="mod186"/>
      <sheetName val="Commodity Phasing"/>
      <sheetName val="Instructions"/>
      <sheetName val="Budget"/>
      <sheetName val="Charge Code Mapping"/>
    </sheetNames>
    <sheetDataSet>
      <sheetData sheetId="0"/>
      <sheetData sheetId="1"/>
      <sheetData sheetId="2">
        <row r="5">
          <cell r="Z5">
            <v>461140326.79133064</v>
          </cell>
        </row>
      </sheetData>
      <sheetData sheetId="3">
        <row r="5">
          <cell r="Z5">
            <v>418945940.88107675</v>
          </cell>
        </row>
      </sheetData>
      <sheetData sheetId="4"/>
      <sheetData sheetId="5">
        <row r="75">
          <cell r="AX75">
            <v>0.13208161045818501</v>
          </cell>
          <cell r="AY75">
            <v>-2.7313903398980099E-2</v>
          </cell>
          <cell r="AZ75">
            <v>2.1292296803685717E-2</v>
          </cell>
        </row>
      </sheetData>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vement in AR"/>
      <sheetName val="ADJ term"/>
      <sheetName val="MOD 186"/>
      <sheetName val="NTS split out"/>
      <sheetName val="INPUTS"/>
      <sheetName val="Inputs PCFM"/>
      <sheetName val="R PCFM"/>
      <sheetName val="AR PCFM"/>
      <sheetName val="Customer Bills"/>
      <sheetName val="Recovered (Collected) Revenue"/>
      <sheetName val="Instructions"/>
    </sheetNames>
    <sheetDataSet>
      <sheetData sheetId="0">
        <row r="39">
          <cell r="K39">
            <v>447.33657753242761</v>
          </cell>
        </row>
      </sheetData>
      <sheetData sheetId="1"/>
      <sheetData sheetId="2">
        <row r="8">
          <cell r="H8">
            <v>514.4618622818557</v>
          </cell>
        </row>
      </sheetData>
      <sheetData sheetId="3">
        <row r="4">
          <cell r="F4">
            <v>42.1598511937908</v>
          </cell>
        </row>
        <row r="5">
          <cell r="F5">
            <v>39.328352357412179</v>
          </cell>
        </row>
        <row r="8">
          <cell r="F8">
            <v>1.0526119339395996</v>
          </cell>
          <cell r="G8">
            <v>1.118876650760557</v>
          </cell>
        </row>
      </sheetData>
      <sheetData sheetId="4"/>
      <sheetData sheetId="5"/>
      <sheetData sheetId="6"/>
      <sheetData sheetId="7">
        <row r="24">
          <cell r="AP24">
            <v>6.7456640598888118E-2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sheetData sheetId="2">
        <row r="94">
          <cell r="AQ94">
            <v>41.149087605058234</v>
          </cell>
        </row>
      </sheetData>
      <sheetData sheetId="3"/>
      <sheetData sheetId="4"/>
      <sheetData sheetId="5"/>
      <sheetData sheetId="6"/>
      <sheetData sheetId="7">
        <row r="13">
          <cell r="AP13">
            <v>3.07327524E-2</v>
          </cell>
        </row>
      </sheetData>
      <sheetData sheetId="8"/>
      <sheetData sheetId="9"/>
      <sheetData sheetId="10"/>
      <sheetData sheetId="11"/>
      <sheetData sheetId="12">
        <row r="27">
          <cell r="AP27">
            <v>1.0803837514069832</v>
          </cell>
        </row>
      </sheetData>
      <sheetData sheetId="13"/>
      <sheetData sheetId="14"/>
      <sheetData sheetId="15"/>
      <sheetData sheetId="16"/>
      <sheetData sheetId="17"/>
      <sheetData sheetId="18"/>
      <sheetData sheetId="19"/>
      <sheetData sheetId="20"/>
      <sheetData sheetId="21"/>
      <sheetData sheetId="22"/>
      <sheetData sheetId="23"/>
      <sheetData sheetId="24">
        <row r="89">
          <cell r="AP89">
            <v>39.328352357412179</v>
          </cell>
          <cell r="AQ89">
            <v>41.149087605058234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Finance&amp;Tax"/>
      <sheetName val="Return&amp;RAV"/>
      <sheetName val="TaxPools"/>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7">
          <cell r="AP27">
            <v>1.0847835302284383</v>
          </cell>
          <cell r="AQ27">
            <v>1.1798701061894177</v>
          </cell>
          <cell r="AR27">
            <v>1.2411966917132644</v>
          </cell>
          <cell r="AS27">
            <v>1.2451864149158316</v>
          </cell>
          <cell r="AT27">
            <v>1.2395712150403304</v>
          </cell>
        </row>
      </sheetData>
      <sheetData sheetId="13"/>
      <sheetData sheetId="14"/>
      <sheetData sheetId="15"/>
      <sheetData sheetId="16"/>
      <sheetData sheetId="17"/>
      <sheetData sheetId="18"/>
      <sheetData sheetId="19"/>
      <sheetData sheetId="20"/>
      <sheetData sheetId="21"/>
      <sheetData sheetId="22"/>
      <sheetData sheetId="23"/>
      <sheetData sheetId="24">
        <row r="88">
          <cell r="AP88">
            <v>38.234740387671167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serInterface"/>
      <sheetName val="Input"/>
      <sheetName val="Totex"/>
      <sheetName val="TIM"/>
      <sheetName val="Depn"/>
      <sheetName val="FuelPoor"/>
      <sheetName val="Finance&amp;Tax"/>
      <sheetName val="Return&amp;RAV"/>
      <sheetName val="TaxPools"/>
      <sheetName val="ReturnAdj"/>
      <sheetName val="Revenue"/>
      <sheetName val="AR"/>
      <sheetName val="LiveResults"/>
      <sheetName val="SavedResults"/>
      <sheetName val="Annual Inflation"/>
      <sheetName val="Monthly Inflation"/>
      <sheetName val="Wales &amp; West"/>
      <sheetName val="East"/>
      <sheetName val="London"/>
      <sheetName val="North West"/>
      <sheetName val="West Midlands"/>
      <sheetName val="Northern"/>
      <sheetName val="Scotland"/>
      <sheetName val="Southern"/>
    </sheetNames>
    <sheetDataSet>
      <sheetData sheetId="0"/>
      <sheetData sheetId="1"/>
      <sheetData sheetId="2">
        <row r="93">
          <cell r="AR93">
            <v>33.345326474350045</v>
          </cell>
        </row>
      </sheetData>
      <sheetData sheetId="3"/>
      <sheetData sheetId="4"/>
      <sheetData sheetId="5"/>
      <sheetData sheetId="6"/>
      <sheetData sheetId="7"/>
      <sheetData sheetId="8"/>
      <sheetData sheetId="9"/>
      <sheetData sheetId="10"/>
      <sheetData sheetId="11">
        <row r="10">
          <cell r="AR10">
            <v>105.32625476849435</v>
          </cell>
        </row>
      </sheetData>
      <sheetData sheetId="12">
        <row r="14">
          <cell r="AR14">
            <v>-0.91898282257919583</v>
          </cell>
        </row>
      </sheetData>
      <sheetData sheetId="13"/>
      <sheetData sheetId="14"/>
      <sheetData sheetId="15"/>
      <sheetData sheetId="16"/>
      <sheetData sheetId="17">
        <row r="88">
          <cell r="AP88">
            <v>38.233479477021568</v>
          </cell>
        </row>
      </sheetData>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2DD02-E156-44D9-883D-F6F5E31EF44A}">
  <sheetPr codeName="Sheet1">
    <pageSetUpPr fitToPage="1"/>
  </sheetPr>
  <dimension ref="A1:S520"/>
  <sheetViews>
    <sheetView showGridLines="0" workbookViewId="0">
      <pane ySplit="7" topLeftCell="A47" activePane="bottomLeft" state="frozen"/>
      <selection pane="bottomLeft" activeCell="L70" sqref="L70"/>
    </sheetView>
  </sheetViews>
  <sheetFormatPr defaultRowHeight="15"/>
  <cols>
    <col min="1" max="1" width="1.85546875" customWidth="1"/>
    <col min="2" max="2" width="15.28515625" customWidth="1"/>
    <col min="3" max="3" width="14.7109375" style="411" customWidth="1"/>
    <col min="4" max="4" width="39.28515625" style="411" customWidth="1"/>
    <col min="5" max="9" width="10" style="431" customWidth="1"/>
    <col min="10" max="10" width="3.42578125" customWidth="1"/>
    <col min="11" max="15" width="11.5703125" bestFit="1" customWidth="1"/>
    <col min="16" max="16" width="5" customWidth="1"/>
  </cols>
  <sheetData>
    <row r="1" spans="1:19" ht="15.75" thickBot="1"/>
    <row r="2" spans="1:19" ht="15.75" customHeight="1">
      <c r="A2" s="406"/>
      <c r="B2" s="625" t="str">
        <f>IF(SUM(K3:O3)=0,"Version Control OK","CHECK VERSION CONTROL")</f>
        <v>CHECK VERSION CONTROL</v>
      </c>
      <c r="C2" s="626"/>
      <c r="D2"/>
      <c r="S2" s="410" t="s">
        <v>367</v>
      </c>
    </row>
    <row r="3" spans="1:19">
      <c r="B3" s="627"/>
      <c r="C3" s="628"/>
      <c r="K3" s="407">
        <f>INDEX(K8:K515, COUNTA(K8:K515), 1)-K4</f>
        <v>-2.7919842509414821</v>
      </c>
      <c r="L3" s="407">
        <f>INDEX(L8:L515, COUNTA(L8:L515), 1)-L4</f>
        <v>-0.30851896710612436</v>
      </c>
      <c r="M3" s="407">
        <f>INDEX(M8:M515, COUNTA(M8:M515), 1)-M4</f>
        <v>-31.660524655131098</v>
      </c>
      <c r="N3" s="407">
        <f>INDEX(N8:N515, COUNTA(N8:N515), 1)-N4</f>
        <v>26.566835225190857</v>
      </c>
      <c r="O3" s="407">
        <f>INDEX(O8:O515, COUNTA(O8:O515), 1)-O4</f>
        <v>-21.278707245046803</v>
      </c>
      <c r="S3" t="s">
        <v>368</v>
      </c>
    </row>
    <row r="4" spans="1:19">
      <c r="B4" s="627"/>
      <c r="C4" s="628"/>
      <c r="K4" s="429">
        <f>'MOD 186'!G11</f>
        <v>447.34765088107673</v>
      </c>
      <c r="L4" s="429">
        <f>'MOD 186'!H11</f>
        <v>611.70951747996935</v>
      </c>
      <c r="M4" s="429">
        <f>'MOD 186'!I11</f>
        <v>573.54782985813574</v>
      </c>
      <c r="N4" s="429">
        <f>'MOD 186'!J11</f>
        <v>502.68000735047315</v>
      </c>
      <c r="O4" s="429">
        <f>'MOD 186'!K11</f>
        <v>558.85381392050817</v>
      </c>
      <c r="S4" t="s">
        <v>369</v>
      </c>
    </row>
    <row r="5" spans="1:19" ht="15.75" customHeight="1" thickBot="1">
      <c r="B5" s="629"/>
      <c r="C5" s="630"/>
      <c r="S5" t="s">
        <v>370</v>
      </c>
    </row>
    <row r="6" spans="1:19" ht="26.25" customHeight="1">
      <c r="E6" s="624" t="s">
        <v>400</v>
      </c>
      <c r="F6" s="624"/>
      <c r="G6" s="624"/>
      <c r="H6" s="624"/>
      <c r="I6" s="624" t="s">
        <v>400</v>
      </c>
      <c r="J6" s="436"/>
      <c r="K6" s="624" t="s">
        <v>399</v>
      </c>
      <c r="L6" s="624"/>
      <c r="M6" s="624"/>
      <c r="N6" s="624"/>
      <c r="O6" s="624"/>
      <c r="S6" t="s">
        <v>451</v>
      </c>
    </row>
    <row r="7" spans="1:19" ht="21" customHeight="1">
      <c r="B7" s="408" t="s">
        <v>357</v>
      </c>
      <c r="C7" s="408" t="s">
        <v>358</v>
      </c>
      <c r="D7" s="408" t="s">
        <v>359</v>
      </c>
      <c r="E7" s="40" t="s">
        <v>360</v>
      </c>
      <c r="F7" s="40" t="s">
        <v>361</v>
      </c>
      <c r="G7" s="40" t="s">
        <v>362</v>
      </c>
      <c r="H7" s="40" t="s">
        <v>363</v>
      </c>
      <c r="I7" s="40" t="s">
        <v>364</v>
      </c>
      <c r="K7" s="40" t="s">
        <v>360</v>
      </c>
      <c r="L7" s="40" t="s">
        <v>361</v>
      </c>
      <c r="M7" s="40" t="s">
        <v>362</v>
      </c>
      <c r="N7" s="40" t="s">
        <v>363</v>
      </c>
      <c r="O7" s="40" t="s">
        <v>364</v>
      </c>
      <c r="Q7" s="40" t="s">
        <v>401</v>
      </c>
      <c r="S7" t="s">
        <v>452</v>
      </c>
    </row>
    <row r="8" spans="1:19" hidden="1">
      <c r="B8" s="412" t="s">
        <v>365</v>
      </c>
      <c r="C8" s="413">
        <v>44531</v>
      </c>
      <c r="D8" s="414" t="s">
        <v>366</v>
      </c>
      <c r="E8" s="409"/>
      <c r="F8" s="409"/>
      <c r="G8" s="409"/>
      <c r="H8" s="409"/>
      <c r="I8" s="409"/>
      <c r="K8" s="430">
        <v>447.33657753242801</v>
      </c>
      <c r="L8" s="430">
        <v>597.80785472803427</v>
      </c>
      <c r="M8" s="430">
        <v>480.8974381500804</v>
      </c>
      <c r="N8" s="430">
        <v>485.08158430786926</v>
      </c>
      <c r="O8" s="430">
        <v>501.6411461483134</v>
      </c>
      <c r="Q8" s="432">
        <v>44562</v>
      </c>
      <c r="S8" t="s">
        <v>371</v>
      </c>
    </row>
    <row r="9" spans="1:19" hidden="1">
      <c r="B9" s="412" t="s">
        <v>365</v>
      </c>
      <c r="C9" s="413">
        <v>44531</v>
      </c>
      <c r="D9" s="414" t="s">
        <v>366</v>
      </c>
      <c r="E9" s="409" t="str">
        <f t="shared" ref="E9:E38" si="0">IF(K9-K8=0,"",K9-K8)</f>
        <v/>
      </c>
      <c r="F9" s="409" t="str">
        <f t="shared" ref="F9:I9" si="1">IF(L9-L8=0,"",L9-L8)</f>
        <v/>
      </c>
      <c r="G9" s="409" t="str">
        <f t="shared" si="1"/>
        <v/>
      </c>
      <c r="H9" s="409" t="str">
        <f t="shared" si="1"/>
        <v/>
      </c>
      <c r="I9" s="409" t="str">
        <f t="shared" si="1"/>
        <v/>
      </c>
      <c r="K9" s="430">
        <v>447.33657753242801</v>
      </c>
      <c r="L9" s="430">
        <v>597.80785472803427</v>
      </c>
      <c r="M9" s="430">
        <v>480.8974381500804</v>
      </c>
      <c r="N9" s="430">
        <v>485.08158430786926</v>
      </c>
      <c r="O9" s="430">
        <v>501.6411461483134</v>
      </c>
      <c r="Q9" s="432">
        <v>44562</v>
      </c>
      <c r="S9" t="s">
        <v>372</v>
      </c>
    </row>
    <row r="10" spans="1:19" hidden="1">
      <c r="B10" s="412" t="s">
        <v>365</v>
      </c>
      <c r="C10" s="413">
        <v>44543</v>
      </c>
      <c r="D10" s="414" t="s">
        <v>433</v>
      </c>
      <c r="E10" s="409">
        <f t="shared" si="0"/>
        <v>-3.979039320256561E-13</v>
      </c>
      <c r="F10" s="409" t="str">
        <f t="shared" ref="F10" si="2">IF(L10-L9=0,"",L10-L9)</f>
        <v/>
      </c>
      <c r="G10" s="409">
        <f t="shared" ref="G10" si="3">IF(M10-M9=0,"",M10-M9)</f>
        <v>26.072722601182591</v>
      </c>
      <c r="H10" s="409" t="str">
        <f t="shared" ref="H10" si="4">IF(N10-N9=0,"",N10-N9)</f>
        <v/>
      </c>
      <c r="I10" s="409" t="str">
        <f t="shared" ref="I10" si="5">IF(O10-O9=0,"",O10-O9)</f>
        <v/>
      </c>
      <c r="K10" s="430">
        <v>447.33657753242761</v>
      </c>
      <c r="L10" s="430">
        <v>597.80785472803427</v>
      </c>
      <c r="M10" s="430">
        <v>506.97016075126299</v>
      </c>
      <c r="N10" s="430">
        <v>485.08158430786926</v>
      </c>
      <c r="O10" s="430">
        <v>501.6411461483134</v>
      </c>
      <c r="Q10" s="432">
        <v>44562</v>
      </c>
    </row>
    <row r="11" spans="1:19" hidden="1">
      <c r="B11" s="412" t="s">
        <v>365</v>
      </c>
      <c r="C11" s="413">
        <v>44544</v>
      </c>
      <c r="D11" s="414" t="s">
        <v>434</v>
      </c>
      <c r="E11" s="409" t="str">
        <f t="shared" si="0"/>
        <v/>
      </c>
      <c r="F11" s="409">
        <f t="shared" ref="F11" si="6">IF(L11-L10=0,"",L11-L10)</f>
        <v>12.82613792080906</v>
      </c>
      <c r="G11" s="409" t="str">
        <f t="shared" ref="G11" si="7">IF(M11-M10=0,"",M11-M10)</f>
        <v/>
      </c>
      <c r="H11" s="409" t="str">
        <f t="shared" ref="H11" si="8">IF(N11-N10=0,"",N11-N10)</f>
        <v/>
      </c>
      <c r="I11" s="409" t="str">
        <f t="shared" ref="I11" si="9">IF(O11-O10=0,"",O11-O10)</f>
        <v/>
      </c>
      <c r="K11" s="430">
        <v>447.33657753242761</v>
      </c>
      <c r="L11" s="430">
        <v>610.63399264884333</v>
      </c>
      <c r="M11" s="430">
        <v>506.97016075126299</v>
      </c>
      <c r="N11" s="430">
        <v>485.08158430786926</v>
      </c>
      <c r="O11" s="430">
        <v>501.6411461483134</v>
      </c>
      <c r="Q11" s="432">
        <v>44562</v>
      </c>
    </row>
    <row r="12" spans="1:19" hidden="1">
      <c r="B12" s="548" t="s">
        <v>683</v>
      </c>
      <c r="C12" s="549">
        <v>44567</v>
      </c>
      <c r="D12" s="550" t="s">
        <v>684</v>
      </c>
      <c r="E12" s="551" t="str">
        <f t="shared" si="0"/>
        <v/>
      </c>
      <c r="F12" s="551">
        <f>IF(L12-L11=0,"",L12-L11)</f>
        <v>-134.66056332912768</v>
      </c>
      <c r="G12" s="551">
        <f t="shared" ref="G12" si="10">IF(M12-M11=0,"",M12-M11)</f>
        <v>-47.615605209259456</v>
      </c>
      <c r="H12" s="551">
        <f t="shared" ref="H12" si="11">IF(N12-N11=0,"",N12-N11)</f>
        <v>-20.670226883423936</v>
      </c>
      <c r="I12" s="551">
        <f t="shared" ref="I12" si="12">IF(O12-O11=0,"",O12-O11)</f>
        <v>-21.276996783638992</v>
      </c>
      <c r="J12" s="487"/>
      <c r="K12" s="552">
        <v>447.33657753242761</v>
      </c>
      <c r="L12" s="552">
        <v>475.97342931971565</v>
      </c>
      <c r="M12" s="552">
        <v>459.35455554200354</v>
      </c>
      <c r="N12" s="552">
        <v>464.41135742444533</v>
      </c>
      <c r="O12" s="552">
        <v>480.3641493646744</v>
      </c>
      <c r="Q12" s="432">
        <v>44562</v>
      </c>
    </row>
    <row r="13" spans="1:19" hidden="1">
      <c r="B13" s="412" t="s">
        <v>683</v>
      </c>
      <c r="C13" s="413">
        <v>44567</v>
      </c>
      <c r="D13" s="414" t="s">
        <v>688</v>
      </c>
      <c r="E13" s="409" t="str">
        <f t="shared" si="0"/>
        <v/>
      </c>
      <c r="F13" s="409">
        <f t="shared" ref="F13" si="13">IF(L13-L12=0,"",L13-L12)</f>
        <v>-0.33219844443169677</v>
      </c>
      <c r="G13" s="409">
        <f t="shared" ref="G13" si="14">IF(M13-M12=0,"",M13-M12)</f>
        <v>-0.1890384776238534</v>
      </c>
      <c r="H13" s="409">
        <f t="shared" ref="H13" si="15">IF(N13-N12=0,"",N13-N12)</f>
        <v>-0.19068977034822865</v>
      </c>
      <c r="I13" s="409">
        <f t="shared" ref="I13" si="16">IF(O13-O12=0,"",O13-O12)</f>
        <v>-0.19706752611847378</v>
      </c>
      <c r="K13" s="430">
        <v>447.33657753242761</v>
      </c>
      <c r="L13" s="430">
        <v>475.64123087528395</v>
      </c>
      <c r="M13" s="430">
        <v>459.16551706437969</v>
      </c>
      <c r="N13" s="430">
        <v>464.2206676540971</v>
      </c>
      <c r="O13" s="430">
        <v>480.16708183855593</v>
      </c>
      <c r="Q13" s="432">
        <v>44562</v>
      </c>
    </row>
    <row r="14" spans="1:19" hidden="1">
      <c r="B14" s="412" t="s">
        <v>683</v>
      </c>
      <c r="C14" s="413">
        <v>44567</v>
      </c>
      <c r="D14" s="414" t="s">
        <v>689</v>
      </c>
      <c r="E14" s="409" t="str">
        <f t="shared" si="0"/>
        <v/>
      </c>
      <c r="F14" s="409">
        <f t="shared" ref="F14" si="17">IF(L14-L13=0,"",L14-L13)</f>
        <v>5.5785482084765476</v>
      </c>
      <c r="G14" s="409">
        <f t="shared" ref="G14" si="18">IF(M14-M13=0,"",M14-M13)</f>
        <v>2.616930732125752</v>
      </c>
      <c r="H14" s="409">
        <f t="shared" ref="H14" si="19">IF(N14-N13=0,"",N14-N13)</f>
        <v>2.2623128960160557</v>
      </c>
      <c r="I14" s="409">
        <f t="shared" ref="I14" si="20">IF(O14-O13=0,"",O14-O13)</f>
        <v>1.9741608936739112</v>
      </c>
      <c r="K14" s="430">
        <v>447.33657753242761</v>
      </c>
      <c r="L14" s="430">
        <v>481.2197790837605</v>
      </c>
      <c r="M14" s="430">
        <v>461.78244779650544</v>
      </c>
      <c r="N14" s="430">
        <v>466.48298055011315</v>
      </c>
      <c r="O14" s="430">
        <v>482.14124273222984</v>
      </c>
      <c r="Q14" s="432">
        <v>44562</v>
      </c>
    </row>
    <row r="15" spans="1:19" hidden="1">
      <c r="B15" s="412" t="s">
        <v>683</v>
      </c>
      <c r="C15" s="413">
        <v>44567</v>
      </c>
      <c r="D15" s="414" t="s">
        <v>690</v>
      </c>
      <c r="E15" s="409" t="str">
        <f t="shared" si="0"/>
        <v/>
      </c>
      <c r="F15" s="409">
        <f t="shared" ref="F15" si="21">IF(L15-L14=0,"",L15-L14)</f>
        <v>3.0460931755857814</v>
      </c>
      <c r="G15" s="409">
        <f t="shared" ref="G15" si="22">IF(M15-M14=0,"",M15-M14)</f>
        <v>0.96866793322129752</v>
      </c>
      <c r="H15" s="409">
        <f t="shared" ref="H15" si="23">IF(N15-N14=0,"",N15-N14)</f>
        <v>0.42346054292329427</v>
      </c>
      <c r="I15" s="409">
        <f t="shared" ref="I15" si="24">IF(O15-O14=0,"",O15-O14)</f>
        <v>0.21004737180805932</v>
      </c>
      <c r="K15" s="430">
        <v>447.33657753242761</v>
      </c>
      <c r="L15" s="430">
        <v>484.26587225934628</v>
      </c>
      <c r="M15" s="430">
        <v>462.75111572972673</v>
      </c>
      <c r="N15" s="430">
        <v>466.90644109303645</v>
      </c>
      <c r="O15" s="430">
        <v>482.3512901040379</v>
      </c>
      <c r="Q15" s="432">
        <v>44562</v>
      </c>
    </row>
    <row r="16" spans="1:19" hidden="1">
      <c r="B16" s="412" t="s">
        <v>683</v>
      </c>
      <c r="C16" s="413">
        <v>44567</v>
      </c>
      <c r="D16" s="414" t="s">
        <v>727</v>
      </c>
      <c r="E16" s="409" t="str">
        <f t="shared" si="0"/>
        <v/>
      </c>
      <c r="F16" s="409">
        <f t="shared" ref="F16" si="25">IF(L16-L15=0,"",L16-L15)</f>
        <v>13.93233219062779</v>
      </c>
      <c r="G16" s="409">
        <f t="shared" ref="G16" si="26">IF(M16-M15=0,"",M16-M15)</f>
        <v>1.7692093107600613</v>
      </c>
      <c r="H16" s="409">
        <f t="shared" ref="H16" si="27">IF(N16-N15=0,"",N16-N15)</f>
        <v>0.30569871989513331</v>
      </c>
      <c r="I16" s="409">
        <f t="shared" ref="I16" si="28">IF(O16-O15=0,"",O16-O15)</f>
        <v>0.41203362224121065</v>
      </c>
      <c r="K16" s="430">
        <v>447.33657753242761</v>
      </c>
      <c r="L16" s="430">
        <v>498.19820444997407</v>
      </c>
      <c r="M16" s="430">
        <v>464.5203250404868</v>
      </c>
      <c r="N16" s="430">
        <v>467.21213981293158</v>
      </c>
      <c r="O16" s="430">
        <v>482.76332372627911</v>
      </c>
      <c r="Q16" s="432">
        <v>44562</v>
      </c>
    </row>
    <row r="17" spans="2:17" hidden="1">
      <c r="B17" s="412" t="s">
        <v>683</v>
      </c>
      <c r="C17" s="413">
        <v>44567</v>
      </c>
      <c r="D17" s="414" t="s">
        <v>730</v>
      </c>
      <c r="E17" s="409" t="str">
        <f t="shared" si="0"/>
        <v/>
      </c>
      <c r="F17" s="409">
        <f t="shared" ref="F17" si="29">IF(L17-L16=0,"",L17-L16)</f>
        <v>1.070998242544988</v>
      </c>
      <c r="G17" s="409">
        <f t="shared" ref="G17" si="30">IF(M17-M16=0,"",M17-M16)</f>
        <v>0.59068619327632632</v>
      </c>
      <c r="H17" s="409">
        <f t="shared" ref="H17" si="31">IF(N17-N16=0,"",N17-N16)</f>
        <v>0.63731020800963734</v>
      </c>
      <c r="I17" s="409">
        <f t="shared" ref="I17" si="32">IF(O17-O16=0,"",O17-O16)</f>
        <v>0.68516809828963687</v>
      </c>
      <c r="K17" s="430">
        <v>447.33657753242761</v>
      </c>
      <c r="L17" s="430">
        <v>499.26920269251906</v>
      </c>
      <c r="M17" s="430">
        <v>465.11101123376312</v>
      </c>
      <c r="N17" s="430">
        <v>467.84945002094122</v>
      </c>
      <c r="O17" s="430">
        <v>483.44849182456875</v>
      </c>
      <c r="Q17" s="432">
        <v>44562</v>
      </c>
    </row>
    <row r="18" spans="2:17" hidden="1">
      <c r="B18" s="412" t="s">
        <v>683</v>
      </c>
      <c r="C18" s="413">
        <v>44567</v>
      </c>
      <c r="D18" s="414" t="s">
        <v>731</v>
      </c>
      <c r="E18" s="409" t="str">
        <f t="shared" si="0"/>
        <v/>
      </c>
      <c r="F18" s="409">
        <f t="shared" ref="F18" si="33">IF(L18-L17=0,"",L18-L17)</f>
        <v>3.5180889227490297E-2</v>
      </c>
      <c r="G18" s="409" t="str">
        <f t="shared" ref="G18" si="34">IF(M18-M17=0,"",M18-M17)</f>
        <v/>
      </c>
      <c r="H18" s="409" t="str">
        <f t="shared" ref="H18" si="35">IF(N18-N17=0,"",N18-N17)</f>
        <v/>
      </c>
      <c r="I18" s="409" t="str">
        <f t="shared" ref="I18" si="36">IF(O18-O17=0,"",O18-O17)</f>
        <v/>
      </c>
      <c r="K18" s="430">
        <v>447.33657753242761</v>
      </c>
      <c r="L18" s="430">
        <v>499.30438358174655</v>
      </c>
      <c r="M18" s="430">
        <v>465.11101123376312</v>
      </c>
      <c r="N18" s="430">
        <v>467.84945002094122</v>
      </c>
      <c r="O18" s="430">
        <v>483.44849182456875</v>
      </c>
      <c r="Q18" s="432">
        <v>44562</v>
      </c>
    </row>
    <row r="19" spans="2:17" hidden="1">
      <c r="B19" s="412" t="s">
        <v>683</v>
      </c>
      <c r="C19" s="413">
        <v>44567</v>
      </c>
      <c r="D19" s="414" t="s">
        <v>733</v>
      </c>
      <c r="E19" s="409" t="str">
        <f t="shared" si="0"/>
        <v/>
      </c>
      <c r="F19" s="409">
        <f t="shared" ref="F19" si="37">IF(L19-L18=0,"",L19-L18)</f>
        <v>-2.9023423544334719</v>
      </c>
      <c r="G19" s="409">
        <f t="shared" ref="G19" si="38">IF(M19-M18=0,"",M19-M18)</f>
        <v>-1.1310005006657775</v>
      </c>
      <c r="H19" s="409">
        <f t="shared" ref="H19" si="39">IF(N19-N18=0,"",N19-N18)</f>
        <v>-0.99747603893518999</v>
      </c>
      <c r="I19" s="409">
        <f t="shared" ref="I19" si="40">IF(O19-O18=0,"",O19-O18)</f>
        <v>-1.1258978746318462</v>
      </c>
      <c r="K19" s="430">
        <v>447.33657753242761</v>
      </c>
      <c r="L19" s="430">
        <v>496.40204122731308</v>
      </c>
      <c r="M19" s="430">
        <v>463.98001073309734</v>
      </c>
      <c r="N19" s="430">
        <v>466.85197398200603</v>
      </c>
      <c r="O19" s="430">
        <v>482.3225939499369</v>
      </c>
      <c r="Q19" s="432">
        <v>44562</v>
      </c>
    </row>
    <row r="20" spans="2:17" hidden="1">
      <c r="B20" s="412" t="s">
        <v>683</v>
      </c>
      <c r="C20" s="413">
        <v>44567</v>
      </c>
      <c r="D20" s="414" t="s">
        <v>735</v>
      </c>
      <c r="E20" s="409" t="str">
        <f t="shared" si="0"/>
        <v/>
      </c>
      <c r="F20" s="409">
        <f t="shared" ref="F20" si="41">IF(L20-L19=0,"",L20-L19)</f>
        <v>-7.3942863196350572E-2</v>
      </c>
      <c r="G20" s="409" t="str">
        <f t="shared" ref="G20" si="42">IF(M20-M19=0,"",M20-M19)</f>
        <v/>
      </c>
      <c r="H20" s="409" t="str">
        <f t="shared" ref="H20" si="43">IF(N20-N19=0,"",N20-N19)</f>
        <v/>
      </c>
      <c r="I20" s="409" t="str">
        <f t="shared" ref="I20" si="44">IF(O20-O19=0,"",O20-O19)</f>
        <v/>
      </c>
      <c r="K20" s="430">
        <v>447.33657753242761</v>
      </c>
      <c r="L20" s="430">
        <v>496.32809836411673</v>
      </c>
      <c r="M20" s="430">
        <v>463.98001073309734</v>
      </c>
      <c r="N20" s="430">
        <v>466.85197398200603</v>
      </c>
      <c r="O20" s="430">
        <v>482.3225939499369</v>
      </c>
      <c r="Q20" s="432">
        <v>44562</v>
      </c>
    </row>
    <row r="21" spans="2:17" hidden="1">
      <c r="B21" s="412" t="s">
        <v>683</v>
      </c>
      <c r="C21" s="413">
        <v>44567</v>
      </c>
      <c r="D21" s="414" t="s">
        <v>737</v>
      </c>
      <c r="E21" s="409" t="str">
        <f t="shared" si="0"/>
        <v/>
      </c>
      <c r="F21" s="409">
        <f t="shared" ref="F21" si="45">IF(L21-L20=0,"",L21-L20)</f>
        <v>102.26981183959458</v>
      </c>
      <c r="G21" s="409" t="str">
        <f t="shared" ref="G21" si="46">IF(M21-M20=0,"",M21-M20)</f>
        <v/>
      </c>
      <c r="H21" s="409" t="str">
        <f t="shared" ref="H21" si="47">IF(N21-N20=0,"",N21-N20)</f>
        <v/>
      </c>
      <c r="I21" s="409" t="str">
        <f t="shared" ref="I21" si="48">IF(O21-O20=0,"",O21-O20)</f>
        <v/>
      </c>
      <c r="K21" s="430">
        <v>447.33657753242761</v>
      </c>
      <c r="L21" s="430">
        <v>598.59791020371131</v>
      </c>
      <c r="M21" s="430">
        <v>463.98001073309734</v>
      </c>
      <c r="N21" s="430">
        <v>466.85197398200603</v>
      </c>
      <c r="O21" s="430">
        <v>482.3225939499369</v>
      </c>
      <c r="Q21" s="432">
        <v>44562</v>
      </c>
    </row>
    <row r="22" spans="2:17" hidden="1">
      <c r="B22" s="412" t="s">
        <v>683</v>
      </c>
      <c r="C22" s="413">
        <v>44567</v>
      </c>
      <c r="D22" s="414" t="s">
        <v>738</v>
      </c>
      <c r="E22" s="409" t="str">
        <f t="shared" si="0"/>
        <v/>
      </c>
      <c r="F22" s="409">
        <f t="shared" ref="F22" si="49">IF(L22-L21=0,"",L22-L21)</f>
        <v>0.7654818062214872</v>
      </c>
      <c r="G22" s="409">
        <f t="shared" ref="G22" si="50">IF(M22-M21=0,"",M22-M21)</f>
        <v>1.1900131388642876</v>
      </c>
      <c r="H22" s="409">
        <f t="shared" ref="H22" si="51">IF(N22-N21=0,"",N22-N21)</f>
        <v>1.2132201985251072</v>
      </c>
      <c r="I22" s="409">
        <f t="shared" ref="I22" si="52">IF(O22-O21=0,"",O22-O21)</f>
        <v>1.2374666775165224</v>
      </c>
      <c r="K22" s="430">
        <v>447.33657753242761</v>
      </c>
      <c r="L22" s="430">
        <v>599.3633920099328</v>
      </c>
      <c r="M22" s="430">
        <v>465.17002387196163</v>
      </c>
      <c r="N22" s="430">
        <v>468.06519418053114</v>
      </c>
      <c r="O22" s="430">
        <v>483.56006062745342</v>
      </c>
      <c r="Q22" s="432">
        <v>44562</v>
      </c>
    </row>
    <row r="23" spans="2:17" hidden="1">
      <c r="B23" s="412" t="s">
        <v>683</v>
      </c>
      <c r="C23" s="413">
        <v>44567</v>
      </c>
      <c r="D23" s="414" t="s">
        <v>739</v>
      </c>
      <c r="E23" s="409" t="str">
        <f t="shared" si="0"/>
        <v/>
      </c>
      <c r="F23" s="409">
        <f t="shared" ref="F23" si="53">IF(L23-L22=0,"",L23-L22)</f>
        <v>0.4298645561802914</v>
      </c>
      <c r="G23" s="409" t="str">
        <f t="shared" ref="G23" si="54">IF(M23-M22=0,"",M23-M22)</f>
        <v/>
      </c>
      <c r="H23" s="409" t="str">
        <f t="shared" ref="H23" si="55">IF(N23-N22=0,"",N23-N22)</f>
        <v/>
      </c>
      <c r="I23" s="409" t="str">
        <f t="shared" ref="I23" si="56">IF(O23-O22=0,"",O23-O22)</f>
        <v/>
      </c>
      <c r="K23" s="430">
        <v>447.33657753242761</v>
      </c>
      <c r="L23" s="430">
        <v>599.79325656611309</v>
      </c>
      <c r="M23" s="430">
        <v>465.17002387196163</v>
      </c>
      <c r="N23" s="430">
        <v>468.06519418053114</v>
      </c>
      <c r="O23" s="430">
        <v>483.56006062745342</v>
      </c>
      <c r="Q23" s="432">
        <v>44562</v>
      </c>
    </row>
    <row r="24" spans="2:17" hidden="1">
      <c r="B24" s="412" t="s">
        <v>683</v>
      </c>
      <c r="C24" s="413">
        <v>44567</v>
      </c>
      <c r="D24" s="414" t="s">
        <v>596</v>
      </c>
      <c r="E24" s="409" t="str">
        <f t="shared" si="0"/>
        <v/>
      </c>
      <c r="F24" s="409">
        <f t="shared" ref="F24" si="57">IF(L24-L23=0,"",L24-L23)</f>
        <v>-12.839424199155019</v>
      </c>
      <c r="G24" s="409" t="str">
        <f t="shared" ref="G24" si="58">IF(M24-M23=0,"",M24-M23)</f>
        <v/>
      </c>
      <c r="H24" s="409" t="str">
        <f t="shared" ref="H24" si="59">IF(N24-N23=0,"",N24-N23)</f>
        <v/>
      </c>
      <c r="I24" s="409" t="str">
        <f t="shared" ref="I24" si="60">IF(O24-O23=0,"",O24-O23)</f>
        <v/>
      </c>
      <c r="K24" s="430">
        <v>447.33657753242761</v>
      </c>
      <c r="L24" s="430">
        <v>586.95383236695807</v>
      </c>
      <c r="M24" s="430">
        <v>465.17002387196163</v>
      </c>
      <c r="N24" s="430">
        <v>468.06519418053114</v>
      </c>
      <c r="O24" s="430">
        <v>483.56006062745342</v>
      </c>
      <c r="Q24" s="432">
        <v>44562</v>
      </c>
    </row>
    <row r="25" spans="2:17" hidden="1">
      <c r="B25" s="412" t="s">
        <v>683</v>
      </c>
      <c r="C25" s="413">
        <v>44567</v>
      </c>
      <c r="D25" s="414" t="s">
        <v>741</v>
      </c>
      <c r="E25" s="409" t="str">
        <f t="shared" si="0"/>
        <v/>
      </c>
      <c r="F25" s="409">
        <f t="shared" ref="F25" si="61">IF(L25-L24=0,"",L25-L24)</f>
        <v>-0.26975982394674247</v>
      </c>
      <c r="G25" s="409" t="str">
        <f t="shared" ref="G25" si="62">IF(M25-M24=0,"",M25-M24)</f>
        <v/>
      </c>
      <c r="H25" s="409" t="str">
        <f t="shared" ref="H25" si="63">IF(N25-N24=0,"",N25-N24)</f>
        <v/>
      </c>
      <c r="I25" s="409" t="str">
        <f t="shared" ref="I25" si="64">IF(O25-O24=0,"",O25-O24)</f>
        <v/>
      </c>
      <c r="K25" s="430">
        <v>447.33657753242761</v>
      </c>
      <c r="L25" s="430">
        <v>586.68407254301133</v>
      </c>
      <c r="M25" s="430">
        <v>465.17002387196163</v>
      </c>
      <c r="N25" s="430">
        <v>468.06519418053114</v>
      </c>
      <c r="O25" s="430">
        <v>483.56006062745342</v>
      </c>
      <c r="Q25" s="432">
        <v>44562</v>
      </c>
    </row>
    <row r="26" spans="2:17" hidden="1">
      <c r="B26" s="412" t="s">
        <v>683</v>
      </c>
      <c r="C26" s="413">
        <v>44567</v>
      </c>
      <c r="D26" s="414" t="s">
        <v>743</v>
      </c>
      <c r="E26" s="409" t="str">
        <f t="shared" si="0"/>
        <v/>
      </c>
      <c r="F26" s="409">
        <f t="shared" ref="F26" si="65">IF(L26-L25=0,"",L26-L25)</f>
        <v>-0.10831362481371798</v>
      </c>
      <c r="G26" s="409">
        <f t="shared" ref="G26" si="66">IF(M26-M25=0,"",M26-M25)</f>
        <v>-5.4316192654027873E-2</v>
      </c>
      <c r="H26" s="409">
        <f t="shared" ref="H26" si="67">IF(N26-N25=0,"",N26-N25)</f>
        <v>-5.3289138403215475E-2</v>
      </c>
      <c r="I26" s="409">
        <f t="shared" ref="I26" si="68">IF(O26-O25=0,"",O26-O25)</f>
        <v>-5.2407614232777178E-2</v>
      </c>
      <c r="K26" s="430">
        <v>447.33657753242761</v>
      </c>
      <c r="L26" s="430">
        <v>586.57575891819761</v>
      </c>
      <c r="M26" s="430">
        <v>465.1157076793076</v>
      </c>
      <c r="N26" s="430">
        <v>468.01190504212792</v>
      </c>
      <c r="O26" s="430">
        <v>483.50765301322065</v>
      </c>
      <c r="Q26" s="432">
        <v>44562</v>
      </c>
    </row>
    <row r="27" spans="2:17" hidden="1">
      <c r="B27" s="412" t="s">
        <v>683</v>
      </c>
      <c r="C27" s="413">
        <v>44567</v>
      </c>
      <c r="D27" s="414" t="s">
        <v>745</v>
      </c>
      <c r="E27" s="409" t="str">
        <f t="shared" si="0"/>
        <v/>
      </c>
      <c r="F27" s="409" t="str">
        <f t="shared" ref="F27" si="69">IF(L27-L26=0,"",L27-L26)</f>
        <v/>
      </c>
      <c r="G27" s="409">
        <f t="shared" ref="G27" si="70">IF(M27-M26=0,"",M27-M26)</f>
        <v>0.59367548080609822</v>
      </c>
      <c r="H27" s="409">
        <f t="shared" ref="H27" si="71">IF(N27-N26=0,"",N27-N26)</f>
        <v>1.4209208477686275</v>
      </c>
      <c r="I27" s="409">
        <f t="shared" ref="I27" si="72">IF(O27-O26=0,"",O27-O26)</f>
        <v>2.0806048619352282</v>
      </c>
      <c r="K27" s="430">
        <v>447.33657753242761</v>
      </c>
      <c r="L27" s="430">
        <v>586.57575891819761</v>
      </c>
      <c r="M27" s="430">
        <v>465.7093831601137</v>
      </c>
      <c r="N27" s="430">
        <v>469.43282588989655</v>
      </c>
      <c r="O27" s="430">
        <v>485.58825787515588</v>
      </c>
      <c r="Q27" s="432">
        <v>44562</v>
      </c>
    </row>
    <row r="28" spans="2:17" hidden="1">
      <c r="B28" s="412" t="s">
        <v>683</v>
      </c>
      <c r="C28" s="413">
        <v>44567</v>
      </c>
      <c r="D28" s="414" t="s">
        <v>747</v>
      </c>
      <c r="E28" s="409" t="str">
        <f t="shared" si="0"/>
        <v/>
      </c>
      <c r="F28" s="409">
        <f t="shared" ref="F28" si="73">IF(L28-L27=0,"",L28-L27)</f>
        <v>0.31570662667343186</v>
      </c>
      <c r="G28" s="409">
        <f t="shared" ref="G28" si="74">IF(M28-M27=0,"",M28-M27)</f>
        <v>-0.12737575055120942</v>
      </c>
      <c r="H28" s="409">
        <f t="shared" ref="H28" si="75">IF(N28-N27=0,"",N28-N27)</f>
        <v>-3.2659939816312544E-2</v>
      </c>
      <c r="I28" s="409">
        <f t="shared" ref="I28" si="76">IF(O28-O27=0,"",O28-O27)</f>
        <v>-3.3473112249509995E-2</v>
      </c>
      <c r="K28" s="430">
        <v>447.33657753242761</v>
      </c>
      <c r="L28" s="430">
        <v>586.89146554487104</v>
      </c>
      <c r="M28" s="430">
        <v>465.58200740956249</v>
      </c>
      <c r="N28" s="430">
        <v>469.40016595008024</v>
      </c>
      <c r="O28" s="430">
        <v>485.55478476290637</v>
      </c>
      <c r="Q28" s="432">
        <v>44562</v>
      </c>
    </row>
    <row r="29" spans="2:17" hidden="1">
      <c r="B29" s="412" t="s">
        <v>683</v>
      </c>
      <c r="C29" s="413">
        <v>44567</v>
      </c>
      <c r="D29" s="414" t="s">
        <v>748</v>
      </c>
      <c r="E29" s="409" t="str">
        <f t="shared" si="0"/>
        <v/>
      </c>
      <c r="F29" s="409">
        <f t="shared" ref="F29" si="77">IF(L29-L28=0,"",L29-L28)</f>
        <v>6.4216550365472358E-3</v>
      </c>
      <c r="G29" s="409" t="str">
        <f t="shared" ref="G29" si="78">IF(M29-M28=0,"",M29-M28)</f>
        <v/>
      </c>
      <c r="H29" s="409" t="str">
        <f t="shared" ref="H29" si="79">IF(N29-N28=0,"",N29-N28)</f>
        <v/>
      </c>
      <c r="I29" s="409" t="str">
        <f t="shared" ref="I29" si="80">IF(O29-O28=0,"",O29-O28)</f>
        <v/>
      </c>
      <c r="K29" s="430">
        <v>447.33657753242761</v>
      </c>
      <c r="L29" s="430">
        <v>586.89788719990759</v>
      </c>
      <c r="M29" s="430">
        <v>465.58200740956249</v>
      </c>
      <c r="N29" s="430">
        <v>469.40016595008024</v>
      </c>
      <c r="O29" s="430">
        <v>485.55478476290637</v>
      </c>
      <c r="Q29" s="432">
        <v>44562</v>
      </c>
    </row>
    <row r="30" spans="2:17" hidden="1">
      <c r="B30" s="412" t="s">
        <v>683</v>
      </c>
      <c r="C30" s="413">
        <v>44567</v>
      </c>
      <c r="D30" s="414" t="s">
        <v>749</v>
      </c>
      <c r="E30" s="409" t="str">
        <f t="shared" si="0"/>
        <v/>
      </c>
      <c r="F30" s="409">
        <f t="shared" ref="F30" si="81">IF(L30-L29=0,"",L30-L29)</f>
        <v>-8.024797337087648</v>
      </c>
      <c r="G30" s="409" t="str">
        <f t="shared" ref="G30" si="82">IF(M30-M29=0,"",M30-M29)</f>
        <v/>
      </c>
      <c r="H30" s="409" t="str">
        <f t="shared" ref="H30" si="83">IF(N30-N29=0,"",N30-N29)</f>
        <v/>
      </c>
      <c r="I30" s="409" t="str">
        <f t="shared" ref="I30" si="84">IF(O30-O29=0,"",O30-O29)</f>
        <v/>
      </c>
      <c r="K30" s="430">
        <v>447.33657753242761</v>
      </c>
      <c r="L30" s="430">
        <v>578.87308986281994</v>
      </c>
      <c r="M30" s="430">
        <v>465.58200740956249</v>
      </c>
      <c r="N30" s="430">
        <v>469.40016595008024</v>
      </c>
      <c r="O30" s="430">
        <v>485.55478476290637</v>
      </c>
      <c r="Q30" s="432">
        <v>44562</v>
      </c>
    </row>
    <row r="31" spans="2:17" hidden="1">
      <c r="B31" s="412" t="s">
        <v>683</v>
      </c>
      <c r="C31" s="413">
        <v>44567</v>
      </c>
      <c r="D31" s="414" t="s">
        <v>751</v>
      </c>
      <c r="E31" s="409" t="str">
        <f t="shared" si="0"/>
        <v/>
      </c>
      <c r="F31" s="409">
        <f t="shared" ref="F31" si="85">IF(L31-L30=0,"",L31-L30)</f>
        <v>3.0654795754799125E-2</v>
      </c>
      <c r="G31" s="409">
        <f t="shared" ref="G31" si="86">IF(M31-M30=0,"",M31-M30)</f>
        <v>2.1247368650392673E-2</v>
      </c>
      <c r="H31" s="409">
        <f t="shared" ref="H31" si="87">IF(N31-N30=0,"",N31-N30)</f>
        <v>2.1247368650392673E-2</v>
      </c>
      <c r="I31" s="409">
        <f t="shared" ref="I31" si="88">IF(O31-O30=0,"",O31-O30)</f>
        <v>2.1247368650335829E-2</v>
      </c>
      <c r="K31" s="430">
        <v>447.33657753242761</v>
      </c>
      <c r="L31" s="430">
        <v>578.90374465857474</v>
      </c>
      <c r="M31" s="430">
        <v>465.60325477821289</v>
      </c>
      <c r="N31" s="430">
        <v>469.42141331873063</v>
      </c>
      <c r="O31" s="430">
        <v>485.5760321315567</v>
      </c>
      <c r="Q31" s="432">
        <v>44562</v>
      </c>
    </row>
    <row r="32" spans="2:17" hidden="1">
      <c r="B32" s="412" t="s">
        <v>683</v>
      </c>
      <c r="C32" s="413">
        <v>44567</v>
      </c>
      <c r="D32" s="414" t="s">
        <v>752</v>
      </c>
      <c r="E32" s="409"/>
      <c r="F32" s="409">
        <f t="shared" ref="F32:F34" si="89">IF(L32-L31=0,"",L32-L31)</f>
        <v>-2.9522566206055672</v>
      </c>
      <c r="G32" s="409">
        <f t="shared" ref="G32:G34" si="90">IF(M32-M31=0,"",M32-M31)</f>
        <v>-2.4324865662887305</v>
      </c>
      <c r="H32" s="409">
        <f t="shared" ref="H32:H34" si="91">IF(N32-N31=0,"",N32-N31)</f>
        <v>-2.7547388123733754</v>
      </c>
      <c r="I32" s="409">
        <f t="shared" ref="I32:I34" si="92">IF(O32-O31=0,"",O32-O31)</f>
        <v>-2.9419821176504684</v>
      </c>
      <c r="K32" s="430">
        <v>445.20051005295591</v>
      </c>
      <c r="L32" s="430">
        <v>575.95148803796917</v>
      </c>
      <c r="M32" s="430">
        <v>463.17076821192416</v>
      </c>
      <c r="N32" s="430">
        <v>466.66667450635725</v>
      </c>
      <c r="O32" s="430">
        <v>482.63405001390623</v>
      </c>
      <c r="Q32" s="432"/>
    </row>
    <row r="33" spans="2:17" hidden="1">
      <c r="B33" s="412" t="s">
        <v>683</v>
      </c>
      <c r="C33" s="413">
        <v>44567</v>
      </c>
      <c r="D33" s="414" t="s">
        <v>426</v>
      </c>
      <c r="E33" s="409"/>
      <c r="F33" s="409">
        <f t="shared" si="89"/>
        <v>-0.97412577314241844</v>
      </c>
      <c r="G33" s="409" t="str">
        <f t="shared" si="90"/>
        <v/>
      </c>
      <c r="H33" s="409" t="str">
        <f t="shared" si="91"/>
        <v/>
      </c>
      <c r="I33" s="409" t="str">
        <f t="shared" si="92"/>
        <v/>
      </c>
      <c r="K33" s="430">
        <v>444.86233978188869</v>
      </c>
      <c r="L33" s="430">
        <v>574.97736226482675</v>
      </c>
      <c r="M33" s="430">
        <v>463.17076821192416</v>
      </c>
      <c r="N33" s="430">
        <v>466.66667450635725</v>
      </c>
      <c r="O33" s="430">
        <v>482.63405001390623</v>
      </c>
      <c r="Q33" s="432"/>
    </row>
    <row r="34" spans="2:17" hidden="1">
      <c r="B34" s="412" t="s">
        <v>683</v>
      </c>
      <c r="C34" s="413">
        <v>44567</v>
      </c>
      <c r="D34" s="414" t="s">
        <v>753</v>
      </c>
      <c r="E34" s="409"/>
      <c r="F34" s="409">
        <f t="shared" si="89"/>
        <v>6.000048931923061</v>
      </c>
      <c r="G34" s="409">
        <f t="shared" si="90"/>
        <v>3.2964745272694245</v>
      </c>
      <c r="H34" s="409">
        <f t="shared" si="91"/>
        <v>3.3809008410509591</v>
      </c>
      <c r="I34" s="409">
        <f t="shared" si="92"/>
        <v>3.4650793963191404</v>
      </c>
      <c r="K34" s="430">
        <v>444.86233978188869</v>
      </c>
      <c r="L34" s="430">
        <v>580.97741119674981</v>
      </c>
      <c r="M34" s="430">
        <v>466.46724273919358</v>
      </c>
      <c r="N34" s="430">
        <v>470.04757534740821</v>
      </c>
      <c r="O34" s="430">
        <v>486.09912941022537</v>
      </c>
      <c r="Q34" s="432"/>
    </row>
    <row r="35" spans="2:17" hidden="1">
      <c r="B35" s="412" t="s">
        <v>683</v>
      </c>
      <c r="C35" s="413">
        <v>44567</v>
      </c>
      <c r="D35" s="414" t="s">
        <v>754</v>
      </c>
      <c r="E35" s="409"/>
      <c r="F35" s="409">
        <f t="shared" ref="F35" si="93">IF(L35-L34=0,"",L35-L34)</f>
        <v>16.842543049243318</v>
      </c>
      <c r="G35" s="409">
        <f t="shared" ref="G35" si="94">IF(M35-M34=0,"",M35-M34)</f>
        <v>14.430195410886824</v>
      </c>
      <c r="H35" s="409">
        <f t="shared" ref="H35" si="95">IF(N35-N34=0,"",N35-N34)</f>
        <v>15.034008960461051</v>
      </c>
      <c r="I35" s="409">
        <f t="shared" ref="I35" si="96">IF(O35-O34=0,"",O35-O34)</f>
        <v>15.542016738088023</v>
      </c>
      <c r="K35" s="430">
        <v>447.33657753242761</v>
      </c>
      <c r="L35" s="430">
        <v>597.81995424599313</v>
      </c>
      <c r="M35" s="430">
        <v>480.8974381500804</v>
      </c>
      <c r="N35" s="430">
        <v>485.08158430786926</v>
      </c>
      <c r="O35" s="430">
        <v>501.6411461483134</v>
      </c>
      <c r="Q35" s="432">
        <v>44562</v>
      </c>
    </row>
    <row r="36" spans="2:17" hidden="1">
      <c r="B36" s="548" t="s">
        <v>683</v>
      </c>
      <c r="C36" s="549">
        <v>44567</v>
      </c>
      <c r="D36" s="550" t="s">
        <v>757</v>
      </c>
      <c r="E36" s="551" t="str">
        <f t="shared" si="0"/>
        <v/>
      </c>
      <c r="F36" s="551" t="str">
        <f t="shared" ref="F36" si="97">IF(L36-L35=0,"",L36-L35)</f>
        <v/>
      </c>
      <c r="G36" s="551" t="str">
        <f t="shared" ref="G36" si="98">IF(M36-M35=0,"",M36-M35)</f>
        <v/>
      </c>
      <c r="H36" s="551" t="str">
        <f t="shared" ref="H36" si="99">IF(N36-N35=0,"",N36-N35)</f>
        <v/>
      </c>
      <c r="I36" s="551" t="str">
        <f t="shared" ref="I36" si="100">IF(O36-O35=0,"",O36-O35)</f>
        <v/>
      </c>
      <c r="J36" s="487"/>
      <c r="K36" s="552">
        <v>447.33657753242761</v>
      </c>
      <c r="L36" s="552">
        <v>597.81995424599313</v>
      </c>
      <c r="M36" s="552">
        <v>480.8974381500804</v>
      </c>
      <c r="N36" s="552">
        <v>485.08158430786926</v>
      </c>
      <c r="O36" s="552">
        <v>501.6411461483134</v>
      </c>
      <c r="Q36" s="432">
        <v>44562</v>
      </c>
    </row>
    <row r="37" spans="2:17" hidden="1">
      <c r="B37" s="412" t="s">
        <v>683</v>
      </c>
      <c r="C37" s="413">
        <v>44567</v>
      </c>
      <c r="D37" s="414" t="s">
        <v>759</v>
      </c>
      <c r="E37" s="409" t="str">
        <f t="shared" si="0"/>
        <v/>
      </c>
      <c r="F37" s="409">
        <f t="shared" ref="F37" si="101">IF(L37-L36=0,"",L37-L36)</f>
        <v>12.814038402850201</v>
      </c>
      <c r="G37" s="409" t="str">
        <f t="shared" ref="G37" si="102">IF(M37-M36=0,"",M37-M36)</f>
        <v/>
      </c>
      <c r="H37" s="409" t="str">
        <f t="shared" ref="H37" si="103">IF(N37-N36=0,"",N37-N36)</f>
        <v/>
      </c>
      <c r="I37" s="409" t="str">
        <f t="shared" ref="I37" si="104">IF(O37-O36=0,"",O37-O36)</f>
        <v/>
      </c>
      <c r="K37" s="430">
        <v>447.33657753242761</v>
      </c>
      <c r="L37" s="430">
        <v>610.63399264884333</v>
      </c>
      <c r="M37" s="430">
        <v>480.8974381500804</v>
      </c>
      <c r="N37" s="430">
        <v>485.08158430786926</v>
      </c>
      <c r="O37" s="430">
        <v>501.6411461483134</v>
      </c>
      <c r="Q37" s="432">
        <v>44562</v>
      </c>
    </row>
    <row r="38" spans="2:17" hidden="1">
      <c r="B38" s="412" t="s">
        <v>683</v>
      </c>
      <c r="C38" s="413">
        <v>44567</v>
      </c>
      <c r="D38" s="414" t="s">
        <v>760</v>
      </c>
      <c r="E38" s="409" t="str">
        <f t="shared" si="0"/>
        <v/>
      </c>
      <c r="F38" s="409" t="str">
        <f t="shared" ref="F38" si="105">IF(L38-L37=0,"",L38-L37)</f>
        <v/>
      </c>
      <c r="G38" s="409">
        <f t="shared" ref="G38" si="106">IF(M38-M37=0,"",M38-M37)</f>
        <v>26.072722601182591</v>
      </c>
      <c r="H38" s="409" t="str">
        <f t="shared" ref="H38" si="107">IF(N38-N37=0,"",N38-N37)</f>
        <v/>
      </c>
      <c r="I38" s="409" t="str">
        <f t="shared" ref="I38" si="108">IF(O38-O37=0,"",O38-O37)</f>
        <v/>
      </c>
      <c r="K38" s="430">
        <v>447.33657753242761</v>
      </c>
      <c r="L38" s="430">
        <v>610.63399264884333</v>
      </c>
      <c r="M38" s="430">
        <v>506.97016075126299</v>
      </c>
      <c r="N38" s="430">
        <v>485.08158430786926</v>
      </c>
      <c r="O38" s="430">
        <v>501.6411461483134</v>
      </c>
      <c r="Q38" s="432">
        <v>44562</v>
      </c>
    </row>
    <row r="39" spans="2:17" hidden="1">
      <c r="B39" s="412" t="s">
        <v>683</v>
      </c>
      <c r="C39" s="413">
        <v>44617</v>
      </c>
      <c r="D39" s="414" t="s">
        <v>763</v>
      </c>
      <c r="E39" s="409" t="str">
        <f t="shared" ref="E39" si="109">IF(K39-K38=0,"",K39-K38)</f>
        <v/>
      </c>
      <c r="F39" s="409">
        <f t="shared" ref="F39" si="110">IF(L39-L38=0,"",L39-L38)</f>
        <v>16.388576344305761</v>
      </c>
      <c r="G39" s="409" t="str">
        <f t="shared" ref="G39" si="111">IF(M39-M38=0,"",M39-M38)</f>
        <v/>
      </c>
      <c r="H39" s="409" t="str">
        <f t="shared" ref="H39" si="112">IF(N39-N38=0,"",N39-N38)</f>
        <v/>
      </c>
      <c r="I39" s="409" t="str">
        <f t="shared" ref="I39" si="113">IF(O39-O38=0,"",O39-O38)</f>
        <v/>
      </c>
      <c r="K39" s="430">
        <v>447.33657753242761</v>
      </c>
      <c r="L39" s="430">
        <v>627.02256899314909</v>
      </c>
      <c r="M39" s="430">
        <v>506.97016075126299</v>
      </c>
      <c r="N39" s="430">
        <v>485.08158430786926</v>
      </c>
      <c r="O39" s="430">
        <v>501.6411461483134</v>
      </c>
      <c r="Q39" s="432"/>
    </row>
    <row r="40" spans="2:17" hidden="1">
      <c r="B40" s="412" t="s">
        <v>683</v>
      </c>
      <c r="C40" s="413">
        <v>44617</v>
      </c>
      <c r="D40" s="414" t="s">
        <v>384</v>
      </c>
      <c r="E40" s="409" t="str">
        <f t="shared" ref="E40" si="114">IF(K40-K39=0,"",K40-K39)</f>
        <v/>
      </c>
      <c r="F40" s="409">
        <f t="shared" ref="F40" si="115">IF(L40-L39=0,"",L40-L39)</f>
        <v>4.9118816925999909</v>
      </c>
      <c r="G40" s="409" t="str">
        <f t="shared" ref="G40" si="116">IF(M40-M39=0,"",M40-M39)</f>
        <v/>
      </c>
      <c r="H40" s="409" t="str">
        <f t="shared" ref="H40" si="117">IF(N40-N39=0,"",N40-N39)</f>
        <v/>
      </c>
      <c r="I40" s="409" t="str">
        <f t="shared" ref="I40" si="118">IF(O40-O39=0,"",O40-O39)</f>
        <v/>
      </c>
      <c r="K40" s="430">
        <v>447.33657753242761</v>
      </c>
      <c r="L40" s="430">
        <v>631.93445068574908</v>
      </c>
      <c r="M40" s="430">
        <v>506.97016075126299</v>
      </c>
      <c r="N40" s="430">
        <v>485.08158430786926</v>
      </c>
      <c r="O40" s="430">
        <v>501.6411461483134</v>
      </c>
      <c r="Q40" s="432"/>
    </row>
    <row r="41" spans="2:17" hidden="1">
      <c r="B41" s="412" t="s">
        <v>683</v>
      </c>
      <c r="C41" s="413">
        <v>44617</v>
      </c>
      <c r="D41" s="414" t="s">
        <v>764</v>
      </c>
      <c r="E41" s="409" t="str">
        <f t="shared" ref="E41" si="119">IF(K41-K40=0,"",K41-K40)</f>
        <v/>
      </c>
      <c r="F41" s="409">
        <f t="shared" ref="F41" si="120">IF(L41-L40=0,"",L41-L40)</f>
        <v>-8.3841625640795883</v>
      </c>
      <c r="G41" s="409" t="str">
        <f t="shared" ref="G41" si="121">IF(M41-M40=0,"",M41-M40)</f>
        <v/>
      </c>
      <c r="H41" s="409" t="str">
        <f t="shared" ref="H41" si="122">IF(N41-N40=0,"",N41-N40)</f>
        <v/>
      </c>
      <c r="I41" s="409" t="str">
        <f t="shared" ref="I41" si="123">IF(O41-O40=0,"",O41-O40)</f>
        <v/>
      </c>
      <c r="K41" s="430">
        <v>447.33657753242761</v>
      </c>
      <c r="L41" s="430">
        <v>623.5502881216695</v>
      </c>
      <c r="M41" s="430">
        <v>506.97016075126299</v>
      </c>
      <c r="N41" s="430">
        <v>485.08158430786926</v>
      </c>
      <c r="O41" s="430">
        <v>501.6411461483134</v>
      </c>
      <c r="Q41" s="432"/>
    </row>
    <row r="42" spans="2:17" hidden="1">
      <c r="B42" s="412" t="s">
        <v>683</v>
      </c>
      <c r="C42" s="413">
        <v>44617</v>
      </c>
      <c r="D42" s="414" t="s">
        <v>596</v>
      </c>
      <c r="E42" s="409" t="str">
        <f t="shared" ref="E42" si="124">IF(K42-K41=0,"",K42-K41)</f>
        <v/>
      </c>
      <c r="F42" s="409">
        <f t="shared" ref="F42" si="125">IF(L42-L41=0,"",L42-L41)</f>
        <v>-12.82613792080906</v>
      </c>
      <c r="G42" s="409" t="str">
        <f t="shared" ref="G42" si="126">IF(M42-M41=0,"",M42-M41)</f>
        <v/>
      </c>
      <c r="H42" s="409" t="str">
        <f t="shared" ref="H42" si="127">IF(N42-N41=0,"",N42-N41)</f>
        <v/>
      </c>
      <c r="I42" s="409" t="str">
        <f t="shared" ref="I42" si="128">IF(O42-O41=0,"",O42-O41)</f>
        <v/>
      </c>
      <c r="K42" s="430">
        <v>447.33657753242761</v>
      </c>
      <c r="L42" s="430">
        <v>610.72415020086044</v>
      </c>
      <c r="M42" s="430">
        <v>506.97016075126299</v>
      </c>
      <c r="N42" s="430">
        <v>485.08158430786926</v>
      </c>
      <c r="O42" s="430">
        <v>501.6411461483134</v>
      </c>
      <c r="Q42" s="432"/>
    </row>
    <row r="43" spans="2:17" hidden="1">
      <c r="B43" s="548" t="s">
        <v>683</v>
      </c>
      <c r="C43" s="549">
        <v>44617</v>
      </c>
      <c r="D43" s="550" t="s">
        <v>765</v>
      </c>
      <c r="E43" s="551" t="str">
        <f t="shared" ref="E43" si="129">IF(K43-K42=0,"",K43-K42)</f>
        <v/>
      </c>
      <c r="F43" s="551" t="str">
        <f t="shared" ref="F43" si="130">IF(L43-L42=0,"",L43-L42)</f>
        <v/>
      </c>
      <c r="G43" s="551" t="str">
        <f t="shared" ref="G43" si="131">IF(M43-M42=0,"",M43-M42)</f>
        <v/>
      </c>
      <c r="H43" s="551" t="str">
        <f t="shared" ref="H43" si="132">IF(N43-N42=0,"",N43-N42)</f>
        <v/>
      </c>
      <c r="I43" s="551" t="str">
        <f t="shared" ref="I43" si="133">IF(O43-O42=0,"",O43-O42)</f>
        <v/>
      </c>
      <c r="J43" s="487"/>
      <c r="K43" s="552">
        <v>447.33657753242761</v>
      </c>
      <c r="L43" s="552">
        <v>610.72415020086044</v>
      </c>
      <c r="M43" s="552">
        <v>506.97016075126299</v>
      </c>
      <c r="N43" s="552">
        <v>485.08158430786926</v>
      </c>
      <c r="O43" s="552">
        <v>501.6411461483134</v>
      </c>
      <c r="Q43" s="432"/>
    </row>
    <row r="44" spans="2:17" hidden="1">
      <c r="B44" s="412" t="s">
        <v>683</v>
      </c>
      <c r="C44" s="413">
        <v>44617</v>
      </c>
      <c r="D44" s="414" t="s">
        <v>769</v>
      </c>
      <c r="E44" s="409" t="str">
        <f t="shared" ref="E44" si="134">IF(K44-K43=0,"",K44-K43)</f>
        <v/>
      </c>
      <c r="F44" s="409">
        <f t="shared" ref="F44" si="135">IF(L44-L43=0,"",L44-L43)</f>
        <v>-2.9423338220354935</v>
      </c>
      <c r="G44" s="409" t="str">
        <f t="shared" ref="G44" si="136">IF(M44-M43=0,"",M44-M43)</f>
        <v/>
      </c>
      <c r="H44" s="409" t="str">
        <f t="shared" ref="H44" si="137">IF(N44-N43=0,"",N44-N43)</f>
        <v/>
      </c>
      <c r="I44" s="409" t="str">
        <f t="shared" ref="I44" si="138">IF(O44-O43=0,"",O44-O43)</f>
        <v/>
      </c>
      <c r="K44" s="430">
        <v>447.33657753242761</v>
      </c>
      <c r="L44" s="430">
        <v>607.78181637882494</v>
      </c>
      <c r="M44" s="430">
        <v>506.97016075126299</v>
      </c>
      <c r="N44" s="430">
        <v>485.08158430786926</v>
      </c>
      <c r="O44" s="430">
        <v>501.6411461483134</v>
      </c>
      <c r="Q44" s="432"/>
    </row>
    <row r="45" spans="2:17" hidden="1">
      <c r="B45" s="412" t="s">
        <v>683</v>
      </c>
      <c r="C45" s="413">
        <v>44567</v>
      </c>
      <c r="D45" s="414" t="s">
        <v>771</v>
      </c>
      <c r="E45" s="409" t="str">
        <f t="shared" ref="E45:E46" si="139">IF(K45-K44=0,"",K45-K44)</f>
        <v/>
      </c>
      <c r="F45" s="409">
        <f t="shared" ref="F45:F46" si="140">IF(L45-L44=0,"",L45-L44)</f>
        <v>2.9423338220354935</v>
      </c>
      <c r="G45" s="409" t="str">
        <f t="shared" ref="G45:G46" si="141">IF(M45-M44=0,"",M45-M44)</f>
        <v/>
      </c>
      <c r="H45" s="409" t="str">
        <f t="shared" ref="H45:H46" si="142">IF(N45-N44=0,"",N45-N44)</f>
        <v/>
      </c>
      <c r="I45" s="409" t="str">
        <f t="shared" ref="I45:I46" si="143">IF(O45-O44=0,"",O45-O44)</f>
        <v/>
      </c>
      <c r="K45" s="430">
        <v>447.33657753242761</v>
      </c>
      <c r="L45" s="430">
        <v>610.72415020086044</v>
      </c>
      <c r="M45" s="430">
        <v>506.97016075126299</v>
      </c>
      <c r="N45" s="430">
        <v>485.08158430786926</v>
      </c>
      <c r="O45" s="430">
        <v>501.6411461483134</v>
      </c>
      <c r="Q45" s="432"/>
    </row>
    <row r="46" spans="2:17" hidden="1">
      <c r="B46" s="548" t="s">
        <v>683</v>
      </c>
      <c r="C46" s="549">
        <v>44617</v>
      </c>
      <c r="D46" s="550" t="s">
        <v>765</v>
      </c>
      <c r="E46" s="551" t="str">
        <f t="shared" si="139"/>
        <v/>
      </c>
      <c r="F46" s="551" t="str">
        <f t="shared" si="140"/>
        <v/>
      </c>
      <c r="G46" s="551" t="str">
        <f t="shared" si="141"/>
        <v/>
      </c>
      <c r="H46" s="551" t="str">
        <f t="shared" si="142"/>
        <v/>
      </c>
      <c r="I46" s="551" t="str">
        <f t="shared" si="143"/>
        <v/>
      </c>
      <c r="J46" s="487"/>
      <c r="K46" s="552">
        <v>447.33657753242761</v>
      </c>
      <c r="L46" s="552">
        <v>610.72415020086044</v>
      </c>
      <c r="M46" s="552">
        <v>506.97016075126299</v>
      </c>
      <c r="N46" s="552">
        <v>485.08158430786926</v>
      </c>
      <c r="O46" s="552">
        <v>501.6411461483134</v>
      </c>
      <c r="Q46" s="432"/>
    </row>
    <row r="47" spans="2:17">
      <c r="B47" s="577" t="s">
        <v>683</v>
      </c>
      <c r="C47" s="578">
        <v>44623</v>
      </c>
      <c r="D47" s="579" t="s">
        <v>773</v>
      </c>
      <c r="E47" s="580" t="str">
        <f t="shared" ref="E47" si="144">IF(K47-K46=0,"",K47-K46)</f>
        <v/>
      </c>
      <c r="F47" s="580" t="str">
        <f t="shared" ref="F47" si="145">IF(L47-L46=0,"",L47-L46)</f>
        <v/>
      </c>
      <c r="G47" s="580">
        <f t="shared" ref="G47" si="146">IF(M47-M46=0,"",M47-M46)</f>
        <v>31.950891578561766</v>
      </c>
      <c r="H47" s="580">
        <f t="shared" ref="H47" si="147">IF(N47-N46=0,"",N47-N46)</f>
        <v>4.6414172537799345</v>
      </c>
      <c r="I47" s="580">
        <f t="shared" ref="I47" si="148">IF(O47-O46=0,"",O47-O46)</f>
        <v>5.1390035047347737E-2</v>
      </c>
      <c r="J47" s="581"/>
      <c r="K47" s="582">
        <v>447.33657753242761</v>
      </c>
      <c r="L47" s="582">
        <v>610.72415020086044</v>
      </c>
      <c r="M47" s="582">
        <v>538.92105232982476</v>
      </c>
      <c r="N47" s="582">
        <v>489.7230015616492</v>
      </c>
      <c r="O47" s="582">
        <v>501.69253618336074</v>
      </c>
      <c r="Q47" s="432"/>
    </row>
    <row r="48" spans="2:17">
      <c r="B48" s="412" t="s">
        <v>683</v>
      </c>
      <c r="C48" s="413">
        <v>44567</v>
      </c>
      <c r="D48" s="414" t="s">
        <v>384</v>
      </c>
      <c r="E48" s="580" t="str">
        <f t="shared" ref="E48" si="149">IF(K48-K47=0,"",K48-K47)</f>
        <v/>
      </c>
      <c r="F48" s="580" t="str">
        <f t="shared" ref="F48" si="150">IF(L48-L47=0,"",L48-L47)</f>
        <v/>
      </c>
      <c r="G48" s="580">
        <f t="shared" ref="G48" si="151">IF(M48-M47=0,"",M48-M47)</f>
        <v>-0.80972374492910149</v>
      </c>
      <c r="H48" s="580" t="str">
        <f t="shared" ref="H48" si="152">IF(N48-N47=0,"",N48-N47)</f>
        <v/>
      </c>
      <c r="I48" s="580" t="str">
        <f t="shared" ref="I48" si="153">IF(O48-O47=0,"",O48-O47)</f>
        <v/>
      </c>
      <c r="K48" s="430">
        <v>447.33657753242761</v>
      </c>
      <c r="L48" s="430">
        <v>610.72415020086044</v>
      </c>
      <c r="M48" s="430">
        <v>538.11132858489566</v>
      </c>
      <c r="N48" s="430">
        <v>489.7230015616492</v>
      </c>
      <c r="O48" s="430">
        <v>501.69253618336074</v>
      </c>
      <c r="Q48" s="432"/>
    </row>
    <row r="49" spans="2:17">
      <c r="B49" s="412" t="s">
        <v>683</v>
      </c>
      <c r="C49" s="413">
        <v>44567</v>
      </c>
      <c r="D49" s="414" t="s">
        <v>792</v>
      </c>
      <c r="E49" s="580" t="str">
        <f t="shared" ref="E49" si="154">IF(K49-K48=0,"",K49-K48)</f>
        <v/>
      </c>
      <c r="F49" s="580" t="str">
        <f t="shared" ref="F49" si="155">IF(L49-L48=0,"",L49-L48)</f>
        <v/>
      </c>
      <c r="G49" s="580">
        <f t="shared" ref="G49" si="156">IF(M49-M48=0,"",M49-M48)</f>
        <v>-0.27851306822128663</v>
      </c>
      <c r="H49" s="580">
        <f t="shared" ref="H49" si="157">IF(N49-N48=0,"",N49-N48)</f>
        <v>0.21366659633241625</v>
      </c>
      <c r="I49" s="580" t="str">
        <f t="shared" ref="I49" si="158">IF(O49-O48=0,"",O49-O48)</f>
        <v/>
      </c>
      <c r="K49" s="430">
        <v>447.33657753242761</v>
      </c>
      <c r="L49" s="430">
        <v>610.72415020086044</v>
      </c>
      <c r="M49" s="430">
        <v>537.83281551667437</v>
      </c>
      <c r="N49" s="430">
        <v>489.93666815798161</v>
      </c>
      <c r="O49" s="430">
        <v>501.69253618336074</v>
      </c>
      <c r="Q49" s="432"/>
    </row>
    <row r="50" spans="2:17">
      <c r="B50" s="412" t="s">
        <v>683</v>
      </c>
      <c r="C50" s="413">
        <v>44567</v>
      </c>
      <c r="D50" s="414" t="s">
        <v>793</v>
      </c>
      <c r="E50" s="580" t="str">
        <f t="shared" ref="E50" si="159">IF(K50-K49=0,"",K50-K49)</f>
        <v/>
      </c>
      <c r="F50" s="580" t="str">
        <f t="shared" ref="F50" si="160">IF(L50-L49=0,"",L50-L49)</f>
        <v/>
      </c>
      <c r="G50" s="580">
        <f t="shared" ref="G50" si="161">IF(M50-M49=0,"",M50-M49)</f>
        <v>-2.2841570492939809</v>
      </c>
      <c r="H50" s="580" t="str">
        <f t="shared" ref="H50" si="162">IF(N50-N49=0,"",N50-N49)</f>
        <v/>
      </c>
      <c r="I50" s="580" t="str">
        <f t="shared" ref="I50" si="163">IF(O50-O49=0,"",O50-O49)</f>
        <v/>
      </c>
      <c r="K50" s="430">
        <v>447.33657753242761</v>
      </c>
      <c r="L50" s="430">
        <v>610.72415020086044</v>
      </c>
      <c r="M50" s="430">
        <v>535.54865846738039</v>
      </c>
      <c r="N50" s="430">
        <v>489.93666815798161</v>
      </c>
      <c r="O50" s="430">
        <v>501.69253618336074</v>
      </c>
      <c r="Q50" s="432"/>
    </row>
    <row r="51" spans="2:17">
      <c r="B51" s="412" t="s">
        <v>683</v>
      </c>
      <c r="C51" s="413">
        <v>44567</v>
      </c>
      <c r="D51" s="414" t="s">
        <v>794</v>
      </c>
      <c r="E51" s="580" t="str">
        <f t="shared" ref="E51" si="164">IF(K51-K50=0,"",K51-K50)</f>
        <v/>
      </c>
      <c r="F51" s="580" t="str">
        <f t="shared" ref="F51" si="165">IF(L51-L50=0,"",L51-L50)</f>
        <v/>
      </c>
      <c r="G51" s="580">
        <f t="shared" ref="G51" si="166">IF(M51-M50=0,"",M51-M50)</f>
        <v>-25.741169583455758</v>
      </c>
      <c r="H51" s="580">
        <f t="shared" ref="H51" si="167">IF(N51-N50=0,"",N51-N50)</f>
        <v>2.5958043065419361</v>
      </c>
      <c r="I51" s="580">
        <f t="shared" ref="I51" si="168">IF(O51-O50=0,"",O51-O50)</f>
        <v>0.11359512147254236</v>
      </c>
      <c r="K51" s="430">
        <v>447.33657753242761</v>
      </c>
      <c r="L51" s="430">
        <v>610.72415020086044</v>
      </c>
      <c r="M51" s="430">
        <v>509.80748888392463</v>
      </c>
      <c r="N51" s="430">
        <v>492.53247246452355</v>
      </c>
      <c r="O51" s="430">
        <v>501.80613130483329</v>
      </c>
      <c r="Q51" s="432"/>
    </row>
    <row r="52" spans="2:17">
      <c r="B52" s="412" t="s">
        <v>683</v>
      </c>
      <c r="C52" s="413">
        <v>44567</v>
      </c>
      <c r="D52" s="414" t="s">
        <v>754</v>
      </c>
      <c r="E52" s="580" t="str">
        <f t="shared" ref="E52" si="169">IF(K52-K51=0,"",K52-K51)</f>
        <v/>
      </c>
      <c r="F52" s="580" t="str">
        <f t="shared" ref="F52" si="170">IF(L52-L51=0,"",L52-L51)</f>
        <v/>
      </c>
      <c r="G52" s="580">
        <f t="shared" ref="G52" si="171">IF(M52-M51=0,"",M52-M51)</f>
        <v>37.708537530300646</v>
      </c>
      <c r="H52" s="580">
        <f t="shared" ref="H52" si="172">IF(N52-N51=0,"",N52-N51)</f>
        <v>17.403189744795156</v>
      </c>
      <c r="I52" s="580">
        <f t="shared" ref="I52" si="173">IF(O52-O51=0,"",O52-O51)</f>
        <v>17.226115964287658</v>
      </c>
      <c r="K52" s="430">
        <v>447.33657753242761</v>
      </c>
      <c r="L52" s="430">
        <v>610.72415020086044</v>
      </c>
      <c r="M52" s="430">
        <v>547.51602641422528</v>
      </c>
      <c r="N52" s="430">
        <v>509.93566220931871</v>
      </c>
      <c r="O52" s="430">
        <v>519.03224726912094</v>
      </c>
      <c r="Q52" s="432"/>
    </row>
    <row r="53" spans="2:17">
      <c r="B53" s="577" t="s">
        <v>683</v>
      </c>
      <c r="C53" s="578">
        <v>44567</v>
      </c>
      <c r="D53" s="579" t="s">
        <v>795</v>
      </c>
      <c r="E53" s="580" t="str">
        <f t="shared" ref="E53" si="174">IF(K53-K52=0,"",K53-K52)</f>
        <v/>
      </c>
      <c r="F53" s="580" t="str">
        <f t="shared" ref="F53" si="175">IF(L53-L52=0,"",L53-L52)</f>
        <v/>
      </c>
      <c r="G53" s="580" t="str">
        <f t="shared" ref="G53" si="176">IF(M53-M52=0,"",M53-M52)</f>
        <v/>
      </c>
      <c r="H53" s="580" t="str">
        <f t="shared" ref="H53" si="177">IF(N53-N52=0,"",N53-N52)</f>
        <v/>
      </c>
      <c r="I53" s="580" t="str">
        <f t="shared" ref="I53" si="178">IF(O53-O52=0,"",O53-O52)</f>
        <v/>
      </c>
      <c r="J53" s="581"/>
      <c r="K53" s="582">
        <v>447.33657753242761</v>
      </c>
      <c r="L53" s="582">
        <v>610.72415020086044</v>
      </c>
      <c r="M53" s="582">
        <v>547.51602641422528</v>
      </c>
      <c r="N53" s="582">
        <v>509.93566220931871</v>
      </c>
      <c r="O53" s="582">
        <v>519.03224726912094</v>
      </c>
      <c r="Q53" s="432"/>
    </row>
    <row r="54" spans="2:17">
      <c r="B54" s="412" t="s">
        <v>683</v>
      </c>
      <c r="C54" s="413">
        <v>44811</v>
      </c>
      <c r="D54" s="414" t="s">
        <v>813</v>
      </c>
      <c r="E54" s="409">
        <v>-2.7809109022923622</v>
      </c>
      <c r="F54" s="409">
        <v>0.6768483120027895</v>
      </c>
      <c r="G54" s="586">
        <v>-4.5860792872497314</v>
      </c>
      <c r="H54" s="586" t="s">
        <v>148</v>
      </c>
      <c r="I54" s="586" t="s">
        <v>148</v>
      </c>
      <c r="K54" s="430">
        <v>444.55566663013525</v>
      </c>
      <c r="L54" s="430">
        <v>611.40099851286323</v>
      </c>
      <c r="M54" s="430">
        <v>542.92994712697555</v>
      </c>
      <c r="N54" s="430">
        <v>509.93566220931871</v>
      </c>
      <c r="O54" s="430">
        <v>519.03224726912094</v>
      </c>
      <c r="Q54" s="432"/>
    </row>
    <row r="55" spans="2:17">
      <c r="B55" s="412" t="s">
        <v>683</v>
      </c>
      <c r="C55" s="413">
        <v>44811</v>
      </c>
      <c r="D55" s="414" t="s">
        <v>814</v>
      </c>
      <c r="E55" s="409" t="s">
        <v>148</v>
      </c>
      <c r="F55" s="409" t="s">
        <v>148</v>
      </c>
      <c r="G55" s="586" t="s">
        <v>148</v>
      </c>
      <c r="H55" s="586">
        <v>-5.4631651667465917</v>
      </c>
      <c r="I55" s="586">
        <v>-2.6722645776770833</v>
      </c>
      <c r="K55" s="430">
        <v>444.55566663013525</v>
      </c>
      <c r="L55" s="430">
        <v>611.40099851286323</v>
      </c>
      <c r="M55" s="430">
        <v>542.92994712697555</v>
      </c>
      <c r="N55" s="430">
        <v>504.47249704257212</v>
      </c>
      <c r="O55" s="430">
        <v>516.35998269144386</v>
      </c>
      <c r="Q55" s="432"/>
    </row>
    <row r="56" spans="2:17">
      <c r="B56" s="412" t="s">
        <v>683</v>
      </c>
      <c r="C56" s="413">
        <v>44811</v>
      </c>
      <c r="D56" s="414" t="s">
        <v>815</v>
      </c>
      <c r="E56" s="409" t="s">
        <v>148</v>
      </c>
      <c r="F56" s="409" t="s">
        <v>148</v>
      </c>
      <c r="G56" s="586">
        <v>-10.697920316020941</v>
      </c>
      <c r="H56" s="586">
        <v>9.2150876689854044</v>
      </c>
      <c r="I56" s="586">
        <v>3.3829287132474519</v>
      </c>
      <c r="K56" s="430">
        <v>444.55566663013525</v>
      </c>
      <c r="L56" s="430">
        <v>611.40099851286323</v>
      </c>
      <c r="M56" s="430">
        <v>532.23202681095461</v>
      </c>
      <c r="N56" s="430">
        <v>513.68758471155752</v>
      </c>
      <c r="O56" s="430">
        <v>519.74291140469131</v>
      </c>
      <c r="Q56" s="432"/>
    </row>
    <row r="57" spans="2:17">
      <c r="B57" s="412" t="s">
        <v>683</v>
      </c>
      <c r="C57" s="413">
        <v>44811</v>
      </c>
      <c r="D57" s="414" t="s">
        <v>816</v>
      </c>
      <c r="E57" s="409" t="s">
        <v>148</v>
      </c>
      <c r="F57" s="409" t="s">
        <v>148</v>
      </c>
      <c r="G57" s="586">
        <v>6.2673665737479496</v>
      </c>
      <c r="H57" s="586">
        <v>0.18172110276248077</v>
      </c>
      <c r="I57" s="586">
        <v>7.8342460619006715</v>
      </c>
      <c r="K57" s="430">
        <v>444.55566663013525</v>
      </c>
      <c r="L57" s="430">
        <v>611.40099851286323</v>
      </c>
      <c r="M57" s="430">
        <v>538.49939338470256</v>
      </c>
      <c r="N57" s="430">
        <v>513.86930581432</v>
      </c>
      <c r="O57" s="430">
        <v>527.57715746659198</v>
      </c>
      <c r="Q57" s="432"/>
    </row>
    <row r="58" spans="2:17">
      <c r="B58" s="412" t="s">
        <v>683</v>
      </c>
      <c r="C58" s="413">
        <v>44811</v>
      </c>
      <c r="D58" s="414" t="s">
        <v>817</v>
      </c>
      <c r="E58" s="409" t="s">
        <v>148</v>
      </c>
      <c r="F58" s="409" t="s">
        <v>148</v>
      </c>
      <c r="G58" s="586">
        <v>0.2863083168342655</v>
      </c>
      <c r="H58" s="586">
        <v>6.9896601234063382E-2</v>
      </c>
      <c r="I58" s="586">
        <v>8.5030019552164049E-2</v>
      </c>
      <c r="K58" s="430">
        <v>444.55566663013525</v>
      </c>
      <c r="L58" s="430">
        <v>611.40099851286323</v>
      </c>
      <c r="M58" s="430">
        <v>538.78570170153682</v>
      </c>
      <c r="N58" s="430">
        <v>513.93920241555406</v>
      </c>
      <c r="O58" s="430">
        <v>527.66218748614415</v>
      </c>
      <c r="Q58" s="432"/>
    </row>
    <row r="59" spans="2:17">
      <c r="B59" s="412" t="s">
        <v>683</v>
      </c>
      <c r="C59" s="413">
        <v>44811</v>
      </c>
      <c r="D59" s="414" t="s">
        <v>818</v>
      </c>
      <c r="E59" s="409" t="s">
        <v>148</v>
      </c>
      <c r="F59" s="409" t="s">
        <v>148</v>
      </c>
      <c r="G59" s="586">
        <v>-0.20780141056400225</v>
      </c>
      <c r="H59" s="586">
        <v>2.481408934717706</v>
      </c>
      <c r="I59" s="586">
        <v>3.2359259484840095</v>
      </c>
      <c r="K59" s="430">
        <v>444.55566663013525</v>
      </c>
      <c r="L59" s="430">
        <v>611.40099851286323</v>
      </c>
      <c r="M59" s="430">
        <v>538.57790029097282</v>
      </c>
      <c r="N59" s="430">
        <v>516.42061135027177</v>
      </c>
      <c r="O59" s="430">
        <v>530.89811343462816</v>
      </c>
      <c r="Q59" s="432"/>
    </row>
    <row r="60" spans="2:17">
      <c r="B60" s="412" t="s">
        <v>683</v>
      </c>
      <c r="C60" s="413">
        <v>44811</v>
      </c>
      <c r="D60" s="414" t="s">
        <v>819</v>
      </c>
      <c r="E60" s="409" t="s">
        <v>148</v>
      </c>
      <c r="F60" s="409" t="s">
        <v>148</v>
      </c>
      <c r="G60" s="586">
        <v>-9.1568305446480736</v>
      </c>
      <c r="H60" s="586">
        <v>-4.732018772974186</v>
      </c>
      <c r="I60" s="586">
        <v>-4.8224229923531539</v>
      </c>
      <c r="K60" s="430">
        <v>444.55566663013525</v>
      </c>
      <c r="L60" s="430">
        <v>611.40099851286323</v>
      </c>
      <c r="M60" s="430">
        <v>529.42106974632475</v>
      </c>
      <c r="N60" s="430">
        <v>511.68859257729758</v>
      </c>
      <c r="O60" s="430">
        <v>526.075690442275</v>
      </c>
      <c r="Q60" s="432"/>
    </row>
    <row r="61" spans="2:17">
      <c r="B61" s="412" t="s">
        <v>683</v>
      </c>
      <c r="C61" s="413">
        <v>44811</v>
      </c>
      <c r="D61" s="414" t="s">
        <v>820</v>
      </c>
      <c r="E61" s="409" t="s">
        <v>148</v>
      </c>
      <c r="F61" s="409" t="s">
        <v>148</v>
      </c>
      <c r="G61" s="586">
        <v>-11.192347262116982</v>
      </c>
      <c r="H61" s="586">
        <v>2.1433439923185347</v>
      </c>
      <c r="I61" s="586">
        <v>-3.0524902827190772</v>
      </c>
      <c r="K61" s="430">
        <v>444.55566663013525</v>
      </c>
      <c r="L61" s="430">
        <v>611.40099851286323</v>
      </c>
      <c r="M61" s="430">
        <v>518.22872248420776</v>
      </c>
      <c r="N61" s="430">
        <v>513.83193656961612</v>
      </c>
      <c r="O61" s="430">
        <v>523.02320015955593</v>
      </c>
      <c r="Q61" s="432"/>
    </row>
    <row r="62" spans="2:17">
      <c r="B62" s="412" t="s">
        <v>683</v>
      </c>
      <c r="C62" s="413">
        <v>44811</v>
      </c>
      <c r="D62" s="414" t="s">
        <v>821</v>
      </c>
      <c r="E62" s="409" t="s">
        <v>148</v>
      </c>
      <c r="F62" s="409" t="s">
        <v>148</v>
      </c>
      <c r="G62" s="586">
        <v>1.4641320249105547</v>
      </c>
      <c r="H62" s="586">
        <v>-4.7681942533699839E-2</v>
      </c>
      <c r="I62" s="586">
        <v>0.2539509885220923</v>
      </c>
      <c r="K62" s="430">
        <v>444.55566663013525</v>
      </c>
      <c r="L62" s="430">
        <v>611.40099851286323</v>
      </c>
      <c r="M62" s="430">
        <v>519.69285450911832</v>
      </c>
      <c r="N62" s="430">
        <v>513.78425462708242</v>
      </c>
      <c r="O62" s="430">
        <v>523.27715114807802</v>
      </c>
      <c r="Q62" s="432"/>
    </row>
    <row r="63" spans="2:17">
      <c r="B63" s="412" t="s">
        <v>683</v>
      </c>
      <c r="C63" s="413">
        <v>44811</v>
      </c>
      <c r="D63" s="414" t="s">
        <v>822</v>
      </c>
      <c r="E63" s="409" t="s">
        <v>148</v>
      </c>
      <c r="F63" s="409" t="s">
        <v>148</v>
      </c>
      <c r="G63" s="586">
        <v>-29.320599646477945</v>
      </c>
      <c r="H63" s="586" t="s">
        <v>148</v>
      </c>
      <c r="I63" s="586" t="s">
        <v>148</v>
      </c>
      <c r="K63" s="430">
        <v>444.55566663013525</v>
      </c>
      <c r="L63" s="430">
        <v>611.40099851286323</v>
      </c>
      <c r="M63" s="430">
        <v>490.37225486264037</v>
      </c>
      <c r="N63" s="430">
        <v>513.78425462708242</v>
      </c>
      <c r="O63" s="430">
        <v>523.27715114807802</v>
      </c>
      <c r="Q63" s="432"/>
    </row>
    <row r="64" spans="2:17">
      <c r="B64" s="412" t="s">
        <v>683</v>
      </c>
      <c r="C64" s="413">
        <v>44811</v>
      </c>
      <c r="D64" s="414" t="s">
        <v>823</v>
      </c>
      <c r="E64" s="409" t="s">
        <v>148</v>
      </c>
      <c r="F64" s="409" t="s">
        <v>148</v>
      </c>
      <c r="G64" s="586">
        <v>7.7498734394225153</v>
      </c>
      <c r="H64" s="586">
        <v>2.6307754953248832</v>
      </c>
      <c r="I64" s="586">
        <v>2.9263549938925735</v>
      </c>
      <c r="K64" s="430">
        <v>444.55566663013525</v>
      </c>
      <c r="L64" s="430">
        <v>611.40099851286323</v>
      </c>
      <c r="M64" s="430">
        <v>498.12212830206289</v>
      </c>
      <c r="N64" s="430">
        <v>516.4150301224073</v>
      </c>
      <c r="O64" s="430">
        <v>526.20350614197059</v>
      </c>
      <c r="Q64" s="432"/>
    </row>
    <row r="65" spans="2:17">
      <c r="B65" s="412" t="s">
        <v>683</v>
      </c>
      <c r="C65" s="413">
        <v>44811</v>
      </c>
      <c r="D65" s="414" t="s">
        <v>719</v>
      </c>
      <c r="E65" s="409" t="s">
        <v>148</v>
      </c>
      <c r="F65" s="409" t="s">
        <v>148</v>
      </c>
      <c r="G65" s="586">
        <v>-2.689208123134506</v>
      </c>
      <c r="H65" s="586">
        <v>-0.80333156735707689</v>
      </c>
      <c r="I65" s="586">
        <v>-2.7764128273338429</v>
      </c>
      <c r="K65" s="430">
        <v>444.55566663013525</v>
      </c>
      <c r="L65" s="430">
        <v>611.40099851286323</v>
      </c>
      <c r="M65" s="430">
        <v>495.43292017892838</v>
      </c>
      <c r="N65" s="430">
        <v>515.61169855505022</v>
      </c>
      <c r="O65" s="430">
        <v>523.42709331463675</v>
      </c>
      <c r="Q65" s="432"/>
    </row>
    <row r="66" spans="2:17">
      <c r="B66" s="412" t="s">
        <v>683</v>
      </c>
      <c r="C66" s="413">
        <v>44811</v>
      </c>
      <c r="D66" s="414" t="s">
        <v>824</v>
      </c>
      <c r="E66" s="409" t="s">
        <v>148</v>
      </c>
      <c r="F66" s="409" t="s">
        <v>148</v>
      </c>
      <c r="G66" s="586" t="s">
        <v>148</v>
      </c>
      <c r="H66" s="586">
        <v>2.3479172458778521</v>
      </c>
      <c r="I66" s="586">
        <v>3.2054727685305124</v>
      </c>
      <c r="K66" s="430">
        <v>444.55566663013525</v>
      </c>
      <c r="L66" s="430">
        <v>611.40099851286323</v>
      </c>
      <c r="M66" s="430">
        <v>495.43292017892838</v>
      </c>
      <c r="N66" s="430">
        <v>517.95961580092808</v>
      </c>
      <c r="O66" s="430">
        <v>526.63256608316726</v>
      </c>
      <c r="Q66" s="432"/>
    </row>
    <row r="67" spans="2:17">
      <c r="B67" s="412" t="s">
        <v>683</v>
      </c>
      <c r="C67" s="413">
        <v>44811</v>
      </c>
      <c r="D67" s="414" t="s">
        <v>825</v>
      </c>
      <c r="E67" s="409" t="s">
        <v>148</v>
      </c>
      <c r="F67" s="409" t="s">
        <v>148</v>
      </c>
      <c r="G67" s="409">
        <v>0.81907410089621635</v>
      </c>
      <c r="H67" s="409">
        <v>1.4458432108423267</v>
      </c>
      <c r="I67" s="409">
        <v>1.2402017741432019</v>
      </c>
      <c r="K67" s="430">
        <v>444.55566663013525</v>
      </c>
      <c r="L67" s="430">
        <v>611.40099851286323</v>
      </c>
      <c r="M67" s="430">
        <v>496.2519942798246</v>
      </c>
      <c r="N67" s="430">
        <v>519.4054590117704</v>
      </c>
      <c r="O67" s="430">
        <v>527.87276785731046</v>
      </c>
      <c r="Q67" s="432"/>
    </row>
    <row r="68" spans="2:17">
      <c r="B68" s="412" t="s">
        <v>683</v>
      </c>
      <c r="C68" s="413">
        <v>44811</v>
      </c>
      <c r="D68" s="414" t="s">
        <v>826</v>
      </c>
      <c r="E68" s="409" t="s">
        <v>148</v>
      </c>
      <c r="F68" s="409" t="s">
        <v>148</v>
      </c>
      <c r="G68" s="409">
        <v>7.0739912253089301</v>
      </c>
      <c r="H68" s="409">
        <v>1.1303472981044251</v>
      </c>
      <c r="I68" s="409">
        <v>0.8657038388419096</v>
      </c>
      <c r="K68" s="430">
        <v>444.55566663013525</v>
      </c>
      <c r="L68" s="430">
        <v>611.40099851286323</v>
      </c>
      <c r="M68" s="430">
        <v>503.32598550513353</v>
      </c>
      <c r="N68" s="430">
        <v>520.53580630987483</v>
      </c>
      <c r="O68" s="430">
        <v>528.73847169615237</v>
      </c>
      <c r="Q68" s="432"/>
    </row>
    <row r="69" spans="2:17">
      <c r="B69" s="412" t="s">
        <v>683</v>
      </c>
      <c r="C69" s="413">
        <v>44811</v>
      </c>
      <c r="D69" s="414" t="s">
        <v>827</v>
      </c>
      <c r="E69" s="409" t="s">
        <v>148</v>
      </c>
      <c r="F69" s="409" t="s">
        <v>148</v>
      </c>
      <c r="G69" s="409">
        <v>21.161779760119543</v>
      </c>
      <c r="H69" s="409" t="s">
        <v>148</v>
      </c>
      <c r="I69" s="409" t="s">
        <v>148</v>
      </c>
      <c r="K69" s="430">
        <v>444.55566663013525</v>
      </c>
      <c r="L69" s="430">
        <v>611.40099851286323</v>
      </c>
      <c r="M69" s="430">
        <v>524.48776526525307</v>
      </c>
      <c r="N69" s="430">
        <v>520.53580630987483</v>
      </c>
      <c r="O69" s="430">
        <v>528.73847169615237</v>
      </c>
      <c r="Q69" s="432"/>
    </row>
    <row r="70" spans="2:17">
      <c r="B70" s="587" t="s">
        <v>683</v>
      </c>
      <c r="C70" s="588">
        <v>44811</v>
      </c>
      <c r="D70" s="589" t="s">
        <v>828</v>
      </c>
      <c r="E70" s="590" t="s">
        <v>148</v>
      </c>
      <c r="F70" s="590" t="s">
        <v>148</v>
      </c>
      <c r="G70" s="590">
        <v>17.39953993775157</v>
      </c>
      <c r="H70" s="590">
        <v>8.7110362657891756</v>
      </c>
      <c r="I70" s="590">
        <v>8.8366349793089967</v>
      </c>
      <c r="J70" s="591"/>
      <c r="K70" s="592">
        <v>444.55566663013525</v>
      </c>
      <c r="L70" s="592">
        <v>611.40099851286323</v>
      </c>
      <c r="M70" s="592">
        <v>541.88730520300464</v>
      </c>
      <c r="N70" s="592">
        <v>529.246842575664</v>
      </c>
      <c r="O70" s="592">
        <v>537.57510667546137</v>
      </c>
      <c r="Q70" s="432"/>
    </row>
    <row r="71" spans="2:17">
      <c r="B71" s="412"/>
      <c r="C71" s="413"/>
      <c r="D71" s="414"/>
      <c r="E71" s="409"/>
      <c r="F71" s="409"/>
      <c r="G71" s="409"/>
      <c r="H71" s="409"/>
      <c r="I71" s="409"/>
      <c r="K71" s="430"/>
      <c r="L71" s="430"/>
      <c r="M71" s="430"/>
      <c r="N71" s="430"/>
      <c r="O71" s="430"/>
      <c r="Q71" s="432"/>
    </row>
    <row r="72" spans="2:17">
      <c r="B72" s="412"/>
      <c r="C72" s="413"/>
      <c r="D72" s="414"/>
      <c r="E72" s="409"/>
      <c r="F72" s="409"/>
      <c r="G72" s="409"/>
      <c r="H72" s="409"/>
      <c r="I72" s="409"/>
      <c r="K72" s="430"/>
      <c r="L72" s="430"/>
      <c r="M72" s="430"/>
      <c r="N72" s="430"/>
      <c r="O72" s="430"/>
      <c r="Q72" s="432"/>
    </row>
    <row r="73" spans="2:17">
      <c r="B73" s="412"/>
      <c r="C73" s="413"/>
      <c r="D73" s="414"/>
      <c r="E73" s="409"/>
      <c r="F73" s="409"/>
      <c r="G73" s="409"/>
      <c r="H73" s="409"/>
      <c r="I73" s="409"/>
      <c r="K73" s="430"/>
      <c r="L73" s="430"/>
      <c r="M73" s="430"/>
      <c r="N73" s="430"/>
      <c r="O73" s="430"/>
      <c r="Q73" s="432"/>
    </row>
    <row r="74" spans="2:17">
      <c r="B74" s="412"/>
      <c r="C74" s="413"/>
      <c r="D74" s="414"/>
      <c r="E74" s="409"/>
      <c r="F74" s="409"/>
      <c r="G74" s="409"/>
      <c r="H74" s="409"/>
      <c r="I74" s="409"/>
      <c r="K74" s="430"/>
      <c r="L74" s="430"/>
      <c r="M74" s="430"/>
      <c r="N74" s="430"/>
      <c r="O74" s="430"/>
      <c r="Q74" s="432"/>
    </row>
    <row r="75" spans="2:17">
      <c r="B75" s="412"/>
      <c r="C75" s="413"/>
      <c r="D75" s="414"/>
      <c r="E75" s="409"/>
      <c r="F75" s="409"/>
      <c r="G75" s="409"/>
      <c r="H75" s="409"/>
      <c r="I75" s="409"/>
      <c r="K75" s="430"/>
      <c r="L75" s="430"/>
      <c r="M75" s="430"/>
      <c r="N75" s="430"/>
      <c r="O75" s="430"/>
      <c r="Q75" s="432"/>
    </row>
    <row r="76" spans="2:17">
      <c r="B76" s="412"/>
      <c r="C76" s="413"/>
      <c r="D76" s="414"/>
      <c r="E76" s="409"/>
      <c r="F76" s="409"/>
      <c r="G76" s="409"/>
      <c r="H76" s="409"/>
      <c r="I76" s="409"/>
      <c r="K76" s="430"/>
      <c r="L76" s="430"/>
      <c r="M76" s="430"/>
      <c r="N76" s="430"/>
      <c r="O76" s="430"/>
      <c r="Q76" s="432"/>
    </row>
    <row r="77" spans="2:17">
      <c r="B77" s="412"/>
      <c r="C77" s="413"/>
      <c r="D77" s="414"/>
      <c r="E77" s="409"/>
      <c r="F77" s="409"/>
      <c r="G77" s="409"/>
      <c r="H77" s="409"/>
      <c r="I77" s="409"/>
      <c r="K77" s="430"/>
      <c r="L77" s="430"/>
      <c r="M77" s="430"/>
      <c r="N77" s="430"/>
      <c r="O77" s="430"/>
      <c r="Q77" s="432"/>
    </row>
    <row r="78" spans="2:17">
      <c r="B78" s="412" t="s">
        <v>683</v>
      </c>
      <c r="C78" s="413">
        <v>44567</v>
      </c>
      <c r="D78" s="414"/>
      <c r="E78" s="409"/>
      <c r="F78" s="409"/>
      <c r="G78" s="409"/>
      <c r="H78" s="409"/>
      <c r="I78" s="409"/>
      <c r="K78" s="430"/>
      <c r="L78" s="430"/>
      <c r="M78" s="430"/>
      <c r="N78" s="430"/>
      <c r="O78" s="430"/>
      <c r="Q78" s="432"/>
    </row>
    <row r="79" spans="2:17" hidden="1">
      <c r="B79" s="412" t="s">
        <v>683</v>
      </c>
      <c r="C79" s="413">
        <v>44567</v>
      </c>
      <c r="D79" s="414"/>
      <c r="E79" s="409"/>
      <c r="F79" s="409"/>
      <c r="G79" s="409"/>
      <c r="H79" s="409"/>
      <c r="I79" s="409"/>
      <c r="K79" s="430"/>
      <c r="L79" s="430"/>
      <c r="M79" s="430"/>
      <c r="N79" s="430"/>
      <c r="O79" s="430"/>
      <c r="Q79" s="432"/>
    </row>
    <row r="80" spans="2:17" hidden="1">
      <c r="B80" s="412" t="s">
        <v>683</v>
      </c>
      <c r="C80" s="413">
        <v>44567</v>
      </c>
      <c r="D80" s="414"/>
      <c r="E80" s="409"/>
      <c r="F80" s="409"/>
      <c r="G80" s="409"/>
      <c r="H80" s="409"/>
      <c r="I80" s="409"/>
      <c r="K80" s="430"/>
      <c r="L80" s="430"/>
      <c r="M80" s="430"/>
      <c r="N80" s="430"/>
      <c r="O80" s="430"/>
      <c r="Q80" s="432"/>
    </row>
    <row r="81" spans="2:17" hidden="1">
      <c r="B81" s="412" t="s">
        <v>683</v>
      </c>
      <c r="C81" s="413">
        <v>44567</v>
      </c>
      <c r="D81" s="414"/>
      <c r="E81" s="409"/>
      <c r="F81" s="409"/>
      <c r="G81" s="409"/>
      <c r="H81" s="409"/>
      <c r="I81" s="409"/>
      <c r="K81" s="430"/>
      <c r="L81" s="430"/>
      <c r="M81" s="430"/>
      <c r="N81" s="430"/>
      <c r="O81" s="430"/>
      <c r="Q81" s="432"/>
    </row>
    <row r="82" spans="2:17" hidden="1">
      <c r="B82" s="412" t="s">
        <v>683</v>
      </c>
      <c r="C82" s="413">
        <v>44567</v>
      </c>
      <c r="D82" s="414"/>
      <c r="E82" s="409"/>
      <c r="F82" s="409"/>
      <c r="G82" s="409"/>
      <c r="H82" s="409"/>
      <c r="I82" s="409"/>
      <c r="K82" s="430"/>
      <c r="L82" s="430"/>
      <c r="M82" s="430"/>
      <c r="N82" s="430"/>
      <c r="O82" s="430"/>
      <c r="Q82" s="432"/>
    </row>
    <row r="83" spans="2:17" hidden="1">
      <c r="B83" s="412" t="s">
        <v>683</v>
      </c>
      <c r="C83" s="413">
        <v>44567</v>
      </c>
      <c r="D83" s="414"/>
      <c r="E83" s="409"/>
      <c r="F83" s="409"/>
      <c r="G83" s="409"/>
      <c r="H83" s="409"/>
      <c r="I83" s="409"/>
      <c r="K83" s="430"/>
      <c r="L83" s="430"/>
      <c r="M83" s="430"/>
      <c r="N83" s="430"/>
      <c r="O83" s="430"/>
      <c r="Q83" s="432"/>
    </row>
    <row r="84" spans="2:17" hidden="1">
      <c r="B84" s="412" t="s">
        <v>683</v>
      </c>
      <c r="C84" s="413">
        <v>44567</v>
      </c>
      <c r="D84" s="414"/>
      <c r="E84" s="409"/>
      <c r="F84" s="409"/>
      <c r="G84" s="409"/>
      <c r="H84" s="409"/>
      <c r="I84" s="409"/>
      <c r="K84" s="430"/>
      <c r="L84" s="430"/>
      <c r="M84" s="430"/>
      <c r="N84" s="430"/>
      <c r="O84" s="430"/>
      <c r="Q84" s="432"/>
    </row>
    <row r="85" spans="2:17" hidden="1">
      <c r="B85" s="412" t="s">
        <v>683</v>
      </c>
      <c r="C85" s="413">
        <v>44567</v>
      </c>
      <c r="D85" s="414"/>
      <c r="E85" s="409"/>
      <c r="F85" s="409"/>
      <c r="G85" s="409"/>
      <c r="H85" s="409"/>
      <c r="I85" s="409"/>
      <c r="K85" s="430"/>
      <c r="L85" s="430"/>
      <c r="M85" s="430"/>
      <c r="N85" s="430"/>
      <c r="O85" s="430"/>
      <c r="Q85" s="432"/>
    </row>
    <row r="86" spans="2:17" hidden="1">
      <c r="B86" s="412" t="s">
        <v>683</v>
      </c>
      <c r="C86" s="413">
        <v>44567</v>
      </c>
      <c r="D86" s="414"/>
      <c r="E86" s="409"/>
      <c r="F86" s="409"/>
      <c r="G86" s="409"/>
      <c r="H86" s="409"/>
      <c r="I86" s="409"/>
      <c r="K86" s="430"/>
      <c r="L86" s="430"/>
      <c r="M86" s="430"/>
      <c r="N86" s="430"/>
      <c r="O86" s="430"/>
      <c r="Q86" s="432"/>
    </row>
    <row r="87" spans="2:17" hidden="1">
      <c r="B87" s="412" t="s">
        <v>683</v>
      </c>
      <c r="C87" s="413">
        <v>44567</v>
      </c>
      <c r="D87" s="414"/>
      <c r="E87" s="409"/>
      <c r="F87" s="409"/>
      <c r="G87" s="409"/>
      <c r="H87" s="409"/>
      <c r="I87" s="409"/>
      <c r="K87" s="430"/>
      <c r="L87" s="430"/>
      <c r="M87" s="430"/>
      <c r="N87" s="430"/>
      <c r="O87" s="430"/>
      <c r="Q87" s="432"/>
    </row>
    <row r="88" spans="2:17" hidden="1">
      <c r="B88" s="412" t="s">
        <v>683</v>
      </c>
      <c r="C88" s="413">
        <v>44567</v>
      </c>
      <c r="D88" s="414"/>
      <c r="E88" s="409"/>
      <c r="F88" s="409"/>
      <c r="G88" s="409"/>
      <c r="H88" s="409"/>
      <c r="I88" s="409"/>
      <c r="K88" s="430"/>
      <c r="L88" s="430"/>
      <c r="M88" s="430"/>
      <c r="N88" s="430"/>
      <c r="O88" s="430"/>
      <c r="Q88" s="432"/>
    </row>
    <row r="89" spans="2:17" hidden="1">
      <c r="B89" s="412" t="s">
        <v>683</v>
      </c>
      <c r="C89" s="413">
        <v>44567</v>
      </c>
      <c r="D89" s="414"/>
      <c r="E89" s="409"/>
      <c r="F89" s="409"/>
      <c r="G89" s="409"/>
      <c r="H89" s="409"/>
      <c r="I89" s="409"/>
      <c r="K89" s="430"/>
      <c r="L89" s="430"/>
      <c r="M89" s="430"/>
      <c r="N89" s="430"/>
      <c r="O89" s="430"/>
      <c r="Q89" s="432"/>
    </row>
    <row r="90" spans="2:17" hidden="1">
      <c r="B90" s="412" t="s">
        <v>683</v>
      </c>
      <c r="C90" s="413">
        <v>44567</v>
      </c>
      <c r="D90" s="414"/>
      <c r="E90" s="409"/>
      <c r="F90" s="409"/>
      <c r="G90" s="409"/>
      <c r="H90" s="409"/>
      <c r="I90" s="409"/>
      <c r="K90" s="430"/>
      <c r="L90" s="430"/>
      <c r="M90" s="430"/>
      <c r="N90" s="430"/>
      <c r="O90" s="430"/>
      <c r="Q90" s="432"/>
    </row>
    <row r="91" spans="2:17" hidden="1">
      <c r="B91" s="412" t="s">
        <v>683</v>
      </c>
      <c r="C91" s="413">
        <v>44567</v>
      </c>
      <c r="D91" s="414"/>
      <c r="E91" s="409"/>
      <c r="F91" s="409"/>
      <c r="G91" s="409"/>
      <c r="H91" s="409"/>
      <c r="I91" s="409"/>
      <c r="K91" s="430"/>
      <c r="L91" s="430"/>
      <c r="M91" s="430"/>
      <c r="N91" s="430"/>
      <c r="O91" s="430"/>
      <c r="Q91" s="432"/>
    </row>
    <row r="92" spans="2:17" hidden="1">
      <c r="B92" s="412" t="s">
        <v>683</v>
      </c>
      <c r="C92" s="413">
        <v>44567</v>
      </c>
      <c r="D92" s="414"/>
      <c r="E92" s="409"/>
      <c r="F92" s="409"/>
      <c r="G92" s="409"/>
      <c r="H92" s="409"/>
      <c r="I92" s="409"/>
      <c r="K92" s="430"/>
      <c r="L92" s="430"/>
      <c r="M92" s="430"/>
      <c r="N92" s="430"/>
      <c r="O92" s="430"/>
      <c r="Q92" s="432"/>
    </row>
    <row r="93" spans="2:17" hidden="1">
      <c r="B93" s="412" t="s">
        <v>683</v>
      </c>
      <c r="C93" s="413">
        <v>44567</v>
      </c>
      <c r="D93" s="414"/>
      <c r="E93" s="409"/>
      <c r="F93" s="409"/>
      <c r="G93" s="409"/>
      <c r="H93" s="409"/>
      <c r="I93" s="409"/>
      <c r="K93" s="430"/>
      <c r="L93" s="430"/>
      <c r="M93" s="430"/>
      <c r="N93" s="430"/>
      <c r="O93" s="430"/>
      <c r="Q93" s="432"/>
    </row>
    <row r="94" spans="2:17" hidden="1">
      <c r="B94" s="412" t="s">
        <v>683</v>
      </c>
      <c r="C94" s="413">
        <v>44567</v>
      </c>
      <c r="D94" s="414"/>
      <c r="E94" s="409"/>
      <c r="F94" s="409"/>
      <c r="G94" s="409"/>
      <c r="H94" s="409"/>
      <c r="I94" s="409"/>
      <c r="K94" s="430"/>
      <c r="L94" s="430"/>
      <c r="M94" s="430"/>
      <c r="N94" s="430"/>
      <c r="O94" s="430"/>
      <c r="Q94" s="432"/>
    </row>
    <row r="95" spans="2:17" hidden="1">
      <c r="B95" s="412" t="s">
        <v>683</v>
      </c>
      <c r="C95" s="413">
        <v>44567</v>
      </c>
      <c r="D95" s="414"/>
      <c r="E95" s="409"/>
      <c r="F95" s="409"/>
      <c r="G95" s="409"/>
      <c r="H95" s="409"/>
      <c r="I95" s="409"/>
      <c r="K95" s="430"/>
      <c r="L95" s="430"/>
      <c r="M95" s="430"/>
      <c r="N95" s="430"/>
      <c r="O95" s="430"/>
      <c r="Q95" s="432"/>
    </row>
    <row r="96" spans="2:17" hidden="1">
      <c r="B96" s="412" t="s">
        <v>683</v>
      </c>
      <c r="C96" s="413">
        <v>44567</v>
      </c>
      <c r="D96" s="414"/>
      <c r="E96" s="409"/>
      <c r="F96" s="409"/>
      <c r="G96" s="409"/>
      <c r="H96" s="409"/>
      <c r="I96" s="409"/>
      <c r="K96" s="430"/>
      <c r="L96" s="430"/>
      <c r="M96" s="430"/>
      <c r="N96" s="430"/>
      <c r="O96" s="430"/>
      <c r="Q96" s="432"/>
    </row>
    <row r="97" spans="2:17" hidden="1">
      <c r="B97" s="412" t="s">
        <v>683</v>
      </c>
      <c r="C97" s="413">
        <v>44567</v>
      </c>
      <c r="D97" s="414"/>
      <c r="E97" s="409"/>
      <c r="F97" s="409"/>
      <c r="G97" s="409"/>
      <c r="H97" s="409"/>
      <c r="I97" s="409"/>
      <c r="K97" s="430"/>
      <c r="L97" s="430"/>
      <c r="M97" s="430"/>
      <c r="N97" s="430"/>
      <c r="O97" s="430"/>
      <c r="Q97" s="432"/>
    </row>
    <row r="98" spans="2:17" hidden="1">
      <c r="B98" s="412" t="s">
        <v>683</v>
      </c>
      <c r="C98" s="413">
        <v>44567</v>
      </c>
      <c r="D98" s="414"/>
      <c r="E98" s="409"/>
      <c r="F98" s="409"/>
      <c r="G98" s="409"/>
      <c r="H98" s="409"/>
      <c r="I98" s="409"/>
      <c r="K98" s="430"/>
      <c r="L98" s="430"/>
      <c r="M98" s="430"/>
      <c r="N98" s="430"/>
      <c r="O98" s="430"/>
      <c r="Q98" s="432"/>
    </row>
    <row r="99" spans="2:17" hidden="1">
      <c r="B99" s="412" t="s">
        <v>683</v>
      </c>
      <c r="C99" s="413">
        <v>44567</v>
      </c>
      <c r="D99" s="414"/>
      <c r="E99" s="409"/>
      <c r="F99" s="409"/>
      <c r="G99" s="409"/>
      <c r="H99" s="409"/>
      <c r="I99" s="409"/>
      <c r="K99" s="430"/>
      <c r="L99" s="430"/>
      <c r="M99" s="430"/>
      <c r="N99" s="430"/>
      <c r="O99" s="430"/>
      <c r="Q99" s="432"/>
    </row>
    <row r="100" spans="2:17" hidden="1">
      <c r="B100" s="412" t="s">
        <v>683</v>
      </c>
      <c r="C100" s="413">
        <v>44567</v>
      </c>
      <c r="D100" s="414"/>
      <c r="E100" s="409"/>
      <c r="F100" s="409"/>
      <c r="G100" s="409"/>
      <c r="H100" s="409"/>
      <c r="I100" s="409"/>
      <c r="K100" s="430"/>
      <c r="L100" s="430"/>
      <c r="M100" s="430"/>
      <c r="N100" s="430"/>
      <c r="O100" s="430"/>
      <c r="Q100" s="432"/>
    </row>
    <row r="101" spans="2:17" hidden="1">
      <c r="B101" s="412" t="s">
        <v>683</v>
      </c>
      <c r="C101" s="413">
        <v>44567</v>
      </c>
      <c r="D101" s="414"/>
      <c r="E101" s="409"/>
      <c r="F101" s="409"/>
      <c r="G101" s="409"/>
      <c r="H101" s="409"/>
      <c r="I101" s="409"/>
      <c r="K101" s="430"/>
      <c r="L101" s="430"/>
      <c r="M101" s="430"/>
      <c r="N101" s="430"/>
      <c r="O101" s="430"/>
      <c r="Q101" s="432"/>
    </row>
    <row r="102" spans="2:17" hidden="1">
      <c r="B102" s="412" t="s">
        <v>683</v>
      </c>
      <c r="C102" s="413">
        <v>44567</v>
      </c>
      <c r="D102" s="414"/>
      <c r="E102" s="409"/>
      <c r="F102" s="409"/>
      <c r="G102" s="409"/>
      <c r="H102" s="409"/>
      <c r="I102" s="409"/>
      <c r="K102" s="430"/>
      <c r="L102" s="430"/>
      <c r="M102" s="430"/>
      <c r="N102" s="430"/>
      <c r="O102" s="430"/>
      <c r="Q102" s="432"/>
    </row>
    <row r="103" spans="2:17" hidden="1">
      <c r="B103" s="412" t="s">
        <v>683</v>
      </c>
      <c r="C103" s="413">
        <v>44567</v>
      </c>
      <c r="D103" s="414"/>
      <c r="E103" s="409"/>
      <c r="F103" s="409"/>
      <c r="G103" s="409"/>
      <c r="H103" s="409"/>
      <c r="I103" s="409"/>
      <c r="K103" s="430"/>
      <c r="L103" s="430"/>
      <c r="M103" s="430"/>
      <c r="N103" s="430"/>
      <c r="O103" s="430"/>
      <c r="Q103" s="432"/>
    </row>
    <row r="104" spans="2:17" hidden="1">
      <c r="B104" s="412" t="s">
        <v>683</v>
      </c>
      <c r="C104" s="413">
        <v>44567</v>
      </c>
      <c r="D104" s="414"/>
      <c r="E104" s="409"/>
      <c r="F104" s="409"/>
      <c r="G104" s="409"/>
      <c r="H104" s="409"/>
      <c r="I104" s="409"/>
      <c r="K104" s="430"/>
      <c r="L104" s="430"/>
      <c r="M104" s="430"/>
      <c r="N104" s="430"/>
      <c r="O104" s="430"/>
      <c r="Q104" s="432"/>
    </row>
    <row r="105" spans="2:17" hidden="1">
      <c r="B105" s="412" t="s">
        <v>683</v>
      </c>
      <c r="C105" s="413">
        <v>44567</v>
      </c>
      <c r="D105" s="414"/>
      <c r="E105" s="409"/>
      <c r="F105" s="409"/>
      <c r="G105" s="409"/>
      <c r="H105" s="409"/>
      <c r="I105" s="409"/>
      <c r="K105" s="430"/>
      <c r="L105" s="430"/>
      <c r="M105" s="430"/>
      <c r="N105" s="430"/>
      <c r="O105" s="430"/>
      <c r="Q105" s="432"/>
    </row>
    <row r="106" spans="2:17" hidden="1">
      <c r="B106" s="412" t="s">
        <v>683</v>
      </c>
      <c r="C106" s="413">
        <v>44567</v>
      </c>
      <c r="D106" s="414"/>
      <c r="E106" s="409"/>
      <c r="F106" s="409"/>
      <c r="G106" s="409"/>
      <c r="H106" s="409"/>
      <c r="I106" s="409"/>
      <c r="K106" s="430"/>
      <c r="L106" s="430"/>
      <c r="M106" s="430"/>
      <c r="N106" s="430"/>
      <c r="O106" s="430"/>
      <c r="Q106" s="432"/>
    </row>
    <row r="107" spans="2:17" hidden="1">
      <c r="B107" s="412" t="s">
        <v>683</v>
      </c>
      <c r="C107" s="413">
        <v>44567</v>
      </c>
      <c r="D107" s="414"/>
      <c r="E107" s="409"/>
      <c r="F107" s="409"/>
      <c r="G107" s="409"/>
      <c r="H107" s="409"/>
      <c r="I107" s="409"/>
      <c r="K107" s="430"/>
      <c r="L107" s="430"/>
      <c r="M107" s="430"/>
      <c r="N107" s="430"/>
      <c r="O107" s="430"/>
      <c r="Q107" s="432"/>
    </row>
    <row r="108" spans="2:17" hidden="1">
      <c r="B108" s="412" t="s">
        <v>683</v>
      </c>
      <c r="C108" s="413">
        <v>44567</v>
      </c>
      <c r="D108" s="414"/>
      <c r="E108" s="409"/>
      <c r="F108" s="409"/>
      <c r="G108" s="409"/>
      <c r="H108" s="409"/>
      <c r="I108" s="409"/>
      <c r="K108" s="430"/>
      <c r="L108" s="430"/>
      <c r="M108" s="430"/>
      <c r="N108" s="430"/>
      <c r="O108" s="430"/>
      <c r="Q108" s="432"/>
    </row>
    <row r="109" spans="2:17" hidden="1">
      <c r="B109" s="412" t="s">
        <v>683</v>
      </c>
      <c r="C109" s="413">
        <v>44567</v>
      </c>
      <c r="D109" s="414"/>
      <c r="E109" s="409"/>
      <c r="F109" s="409"/>
      <c r="G109" s="409"/>
      <c r="H109" s="409"/>
      <c r="I109" s="409"/>
      <c r="K109" s="430"/>
      <c r="L109" s="430"/>
      <c r="M109" s="430"/>
      <c r="N109" s="430"/>
      <c r="O109" s="430"/>
      <c r="Q109" s="432"/>
    </row>
    <row r="110" spans="2:17" hidden="1">
      <c r="B110" s="412" t="s">
        <v>683</v>
      </c>
      <c r="C110" s="413">
        <v>44567</v>
      </c>
      <c r="D110" s="414"/>
      <c r="E110" s="409"/>
      <c r="F110" s="409"/>
      <c r="G110" s="409"/>
      <c r="H110" s="409"/>
      <c r="I110" s="409"/>
      <c r="K110" s="430"/>
      <c r="L110" s="430"/>
      <c r="M110" s="430"/>
      <c r="N110" s="430"/>
      <c r="O110" s="430"/>
      <c r="Q110" s="432"/>
    </row>
    <row r="111" spans="2:17" hidden="1">
      <c r="B111" s="412" t="s">
        <v>683</v>
      </c>
      <c r="C111" s="413">
        <v>44567</v>
      </c>
      <c r="D111" s="414"/>
      <c r="E111" s="409"/>
      <c r="F111" s="409"/>
      <c r="G111" s="409"/>
      <c r="H111" s="409"/>
      <c r="I111" s="409"/>
      <c r="K111" s="430"/>
      <c r="L111" s="430"/>
      <c r="M111" s="430"/>
      <c r="N111" s="430"/>
      <c r="O111" s="430"/>
      <c r="Q111" s="432"/>
    </row>
    <row r="112" spans="2:17" hidden="1">
      <c r="B112" s="412" t="s">
        <v>683</v>
      </c>
      <c r="C112" s="413">
        <v>44567</v>
      </c>
      <c r="D112" s="414"/>
      <c r="E112" s="409"/>
      <c r="F112" s="409"/>
      <c r="G112" s="409"/>
      <c r="H112" s="409"/>
      <c r="I112" s="409"/>
      <c r="K112" s="430"/>
      <c r="L112" s="430"/>
      <c r="M112" s="430"/>
      <c r="N112" s="430"/>
      <c r="O112" s="430"/>
      <c r="Q112" s="432"/>
    </row>
    <row r="113" spans="2:17" hidden="1">
      <c r="B113" s="412" t="s">
        <v>683</v>
      </c>
      <c r="C113" s="413">
        <v>44567</v>
      </c>
      <c r="D113" s="414"/>
      <c r="E113" s="409"/>
      <c r="F113" s="409"/>
      <c r="G113" s="409"/>
      <c r="H113" s="409"/>
      <c r="I113" s="409"/>
      <c r="K113" s="430"/>
      <c r="L113" s="430"/>
      <c r="M113" s="430"/>
      <c r="N113" s="430"/>
      <c r="O113" s="430"/>
      <c r="Q113" s="432"/>
    </row>
    <row r="114" spans="2:17" hidden="1">
      <c r="B114" s="412" t="s">
        <v>683</v>
      </c>
      <c r="C114" s="413">
        <v>44567</v>
      </c>
      <c r="D114" s="414"/>
      <c r="E114" s="409"/>
      <c r="F114" s="409"/>
      <c r="G114" s="409"/>
      <c r="H114" s="409"/>
      <c r="I114" s="409"/>
      <c r="K114" s="430"/>
      <c r="L114" s="430"/>
      <c r="M114" s="430"/>
      <c r="N114" s="430"/>
      <c r="O114" s="430"/>
      <c r="Q114" s="432"/>
    </row>
    <row r="115" spans="2:17" hidden="1">
      <c r="B115" s="412" t="s">
        <v>683</v>
      </c>
      <c r="C115" s="413">
        <v>44567</v>
      </c>
      <c r="D115" s="414"/>
      <c r="E115" s="409"/>
      <c r="F115" s="409"/>
      <c r="G115" s="409"/>
      <c r="H115" s="409"/>
      <c r="I115" s="409"/>
      <c r="K115" s="430"/>
      <c r="L115" s="430"/>
      <c r="M115" s="430"/>
      <c r="N115" s="430"/>
      <c r="O115" s="430"/>
      <c r="Q115" s="432"/>
    </row>
    <row r="116" spans="2:17" hidden="1">
      <c r="B116" s="412" t="s">
        <v>683</v>
      </c>
      <c r="C116" s="413">
        <v>44567</v>
      </c>
      <c r="D116" s="414"/>
      <c r="E116" s="409"/>
      <c r="F116" s="409"/>
      <c r="G116" s="409"/>
      <c r="H116" s="409"/>
      <c r="I116" s="409"/>
      <c r="K116" s="430"/>
      <c r="L116" s="430"/>
      <c r="M116" s="430"/>
      <c r="N116" s="430"/>
      <c r="O116" s="430"/>
      <c r="Q116" s="432"/>
    </row>
    <row r="117" spans="2:17" hidden="1">
      <c r="B117" s="412" t="s">
        <v>683</v>
      </c>
      <c r="C117" s="413">
        <v>44567</v>
      </c>
      <c r="D117" s="414"/>
      <c r="E117" s="409"/>
      <c r="F117" s="409"/>
      <c r="G117" s="409"/>
      <c r="H117" s="409"/>
      <c r="I117" s="409"/>
      <c r="K117" s="430"/>
      <c r="L117" s="430"/>
      <c r="M117" s="430"/>
      <c r="N117" s="430"/>
      <c r="O117" s="430"/>
      <c r="Q117" s="432"/>
    </row>
    <row r="118" spans="2:17" hidden="1">
      <c r="B118" s="412" t="s">
        <v>683</v>
      </c>
      <c r="C118" s="413">
        <v>44567</v>
      </c>
      <c r="D118" s="414"/>
      <c r="E118" s="409"/>
      <c r="F118" s="409"/>
      <c r="G118" s="409"/>
      <c r="H118" s="409"/>
      <c r="I118" s="409"/>
      <c r="K118" s="430"/>
      <c r="L118" s="430"/>
      <c r="M118" s="430"/>
      <c r="N118" s="430"/>
      <c r="O118" s="430"/>
      <c r="Q118" s="432"/>
    </row>
    <row r="119" spans="2:17" hidden="1">
      <c r="B119" s="412" t="s">
        <v>683</v>
      </c>
      <c r="C119" s="413">
        <v>44567</v>
      </c>
      <c r="D119" s="414"/>
      <c r="E119" s="409"/>
      <c r="F119" s="409"/>
      <c r="G119" s="409"/>
      <c r="H119" s="409"/>
      <c r="I119" s="409"/>
      <c r="K119" s="430"/>
      <c r="L119" s="430"/>
      <c r="M119" s="430"/>
      <c r="N119" s="430"/>
      <c r="O119" s="430"/>
      <c r="Q119" s="432"/>
    </row>
    <row r="120" spans="2:17" hidden="1">
      <c r="B120" s="412" t="s">
        <v>683</v>
      </c>
      <c r="C120" s="413">
        <v>44567</v>
      </c>
      <c r="D120" s="414"/>
      <c r="E120" s="409"/>
      <c r="F120" s="409"/>
      <c r="G120" s="409"/>
      <c r="H120" s="409"/>
      <c r="I120" s="409"/>
      <c r="K120" s="430"/>
      <c r="L120" s="430"/>
      <c r="M120" s="430"/>
      <c r="N120" s="430"/>
      <c r="O120" s="430"/>
      <c r="Q120" s="432"/>
    </row>
    <row r="121" spans="2:17" hidden="1">
      <c r="B121" s="412" t="s">
        <v>683</v>
      </c>
      <c r="C121" s="413">
        <v>44567</v>
      </c>
      <c r="D121" s="414"/>
      <c r="E121" s="409"/>
      <c r="F121" s="409"/>
      <c r="G121" s="409"/>
      <c r="H121" s="409"/>
      <c r="I121" s="409"/>
      <c r="K121" s="430"/>
      <c r="L121" s="430"/>
      <c r="M121" s="430"/>
      <c r="N121" s="430"/>
      <c r="O121" s="430"/>
      <c r="Q121" s="432"/>
    </row>
    <row r="122" spans="2:17" hidden="1">
      <c r="B122" s="412" t="s">
        <v>683</v>
      </c>
      <c r="C122" s="413">
        <v>44567</v>
      </c>
      <c r="D122" s="414"/>
      <c r="E122" s="409"/>
      <c r="F122" s="409"/>
      <c r="G122" s="409"/>
      <c r="H122" s="409"/>
      <c r="I122" s="409"/>
      <c r="K122" s="430"/>
      <c r="L122" s="430"/>
      <c r="M122" s="430"/>
      <c r="N122" s="430"/>
      <c r="O122" s="430"/>
      <c r="Q122" s="432"/>
    </row>
    <row r="123" spans="2:17" hidden="1">
      <c r="B123" s="412" t="s">
        <v>683</v>
      </c>
      <c r="C123" s="413">
        <v>44567</v>
      </c>
      <c r="D123" s="414"/>
      <c r="E123" s="409"/>
      <c r="F123" s="409"/>
      <c r="G123" s="409"/>
      <c r="H123" s="409"/>
      <c r="I123" s="409"/>
      <c r="K123" s="430"/>
      <c r="L123" s="430"/>
      <c r="M123" s="430"/>
      <c r="N123" s="430"/>
      <c r="O123" s="430"/>
      <c r="Q123" s="432"/>
    </row>
    <row r="124" spans="2:17" hidden="1">
      <c r="B124" s="412" t="s">
        <v>683</v>
      </c>
      <c r="C124" s="413">
        <v>44567</v>
      </c>
      <c r="D124" s="414"/>
      <c r="E124" s="409"/>
      <c r="F124" s="409"/>
      <c r="G124" s="409"/>
      <c r="H124" s="409"/>
      <c r="I124" s="409"/>
      <c r="K124" s="430"/>
      <c r="L124" s="430"/>
      <c r="M124" s="430"/>
      <c r="N124" s="430"/>
      <c r="O124" s="430"/>
      <c r="Q124" s="432"/>
    </row>
    <row r="125" spans="2:17" hidden="1">
      <c r="B125" s="412" t="s">
        <v>683</v>
      </c>
      <c r="C125" s="413">
        <v>44567</v>
      </c>
      <c r="D125" s="414"/>
      <c r="E125" s="409"/>
      <c r="F125" s="409"/>
      <c r="G125" s="409"/>
      <c r="H125" s="409"/>
      <c r="I125" s="409"/>
      <c r="K125" s="430"/>
      <c r="L125" s="430"/>
      <c r="M125" s="430"/>
      <c r="N125" s="430"/>
      <c r="O125" s="430"/>
      <c r="Q125" s="432"/>
    </row>
    <row r="126" spans="2:17" hidden="1">
      <c r="B126" s="412" t="s">
        <v>683</v>
      </c>
      <c r="C126" s="413">
        <v>44567</v>
      </c>
      <c r="D126" s="414"/>
      <c r="E126" s="409"/>
      <c r="F126" s="409"/>
      <c r="G126" s="409"/>
      <c r="H126" s="409"/>
      <c r="I126" s="409"/>
      <c r="K126" s="430"/>
      <c r="L126" s="430"/>
      <c r="M126" s="430"/>
      <c r="N126" s="430"/>
      <c r="O126" s="430"/>
      <c r="Q126" s="432"/>
    </row>
    <row r="127" spans="2:17" hidden="1">
      <c r="B127" s="412" t="s">
        <v>683</v>
      </c>
      <c r="C127" s="413">
        <v>44567</v>
      </c>
      <c r="D127" s="414"/>
      <c r="E127" s="409"/>
      <c r="F127" s="409"/>
      <c r="G127" s="409"/>
      <c r="H127" s="409"/>
      <c r="I127" s="409"/>
      <c r="K127" s="430"/>
      <c r="L127" s="430"/>
      <c r="M127" s="430"/>
      <c r="N127" s="430"/>
      <c r="O127" s="430"/>
      <c r="Q127" s="432"/>
    </row>
    <row r="128" spans="2:17" hidden="1">
      <c r="B128" s="412" t="s">
        <v>683</v>
      </c>
      <c r="C128" s="413">
        <v>44567</v>
      </c>
      <c r="D128" s="414"/>
      <c r="E128" s="409"/>
      <c r="F128" s="409"/>
      <c r="G128" s="409"/>
      <c r="H128" s="409"/>
      <c r="I128" s="409"/>
      <c r="K128" s="430"/>
      <c r="L128" s="430"/>
      <c r="M128" s="430"/>
      <c r="N128" s="430"/>
      <c r="O128" s="430"/>
      <c r="Q128" s="432"/>
    </row>
    <row r="129" spans="2:17" hidden="1">
      <c r="B129" s="412" t="s">
        <v>683</v>
      </c>
      <c r="C129" s="413">
        <v>44567</v>
      </c>
      <c r="D129" s="414"/>
      <c r="E129" s="409"/>
      <c r="F129" s="409"/>
      <c r="G129" s="409"/>
      <c r="H129" s="409"/>
      <c r="I129" s="409"/>
      <c r="K129" s="430"/>
      <c r="L129" s="430"/>
      <c r="M129" s="430"/>
      <c r="N129" s="430"/>
      <c r="O129" s="430"/>
      <c r="Q129" s="432"/>
    </row>
    <row r="130" spans="2:17" hidden="1">
      <c r="B130" s="412" t="s">
        <v>683</v>
      </c>
      <c r="C130" s="413">
        <v>44567</v>
      </c>
      <c r="D130" s="414"/>
      <c r="E130" s="409"/>
      <c r="F130" s="409"/>
      <c r="G130" s="409"/>
      <c r="H130" s="409"/>
      <c r="I130" s="409"/>
      <c r="K130" s="430"/>
      <c r="L130" s="430"/>
      <c r="M130" s="430"/>
      <c r="N130" s="430"/>
      <c r="O130" s="430"/>
      <c r="Q130" s="432"/>
    </row>
    <row r="131" spans="2:17" hidden="1">
      <c r="B131" s="412" t="s">
        <v>683</v>
      </c>
      <c r="C131" s="413">
        <v>44567</v>
      </c>
      <c r="D131" s="414"/>
      <c r="E131" s="409"/>
      <c r="F131" s="409"/>
      <c r="G131" s="409"/>
      <c r="H131" s="409"/>
      <c r="I131" s="409"/>
      <c r="K131" s="430"/>
      <c r="L131" s="430"/>
      <c r="M131" s="430"/>
      <c r="N131" s="430"/>
      <c r="O131" s="430"/>
      <c r="Q131" s="432"/>
    </row>
    <row r="132" spans="2:17" hidden="1">
      <c r="B132" s="412" t="s">
        <v>683</v>
      </c>
      <c r="C132" s="413">
        <v>44567</v>
      </c>
      <c r="D132" s="414"/>
      <c r="E132" s="409"/>
      <c r="F132" s="409"/>
      <c r="G132" s="409"/>
      <c r="H132" s="409"/>
      <c r="I132" s="409"/>
      <c r="K132" s="430"/>
      <c r="L132" s="430"/>
      <c r="M132" s="430"/>
      <c r="N132" s="430"/>
      <c r="O132" s="430"/>
      <c r="Q132" s="432"/>
    </row>
    <row r="133" spans="2:17" hidden="1">
      <c r="B133" s="412" t="s">
        <v>683</v>
      </c>
      <c r="C133" s="413">
        <v>44567</v>
      </c>
      <c r="D133" s="414"/>
      <c r="E133" s="409"/>
      <c r="F133" s="409"/>
      <c r="G133" s="409"/>
      <c r="H133" s="409"/>
      <c r="I133" s="409"/>
      <c r="K133" s="430"/>
      <c r="L133" s="430"/>
      <c r="M133" s="430"/>
      <c r="N133" s="430"/>
      <c r="O133" s="430"/>
      <c r="Q133" s="432"/>
    </row>
    <row r="134" spans="2:17" hidden="1">
      <c r="B134" s="412" t="s">
        <v>683</v>
      </c>
      <c r="C134" s="413">
        <v>44567</v>
      </c>
      <c r="D134" s="414"/>
      <c r="E134" s="409"/>
      <c r="F134" s="409"/>
      <c r="G134" s="409"/>
      <c r="H134" s="409"/>
      <c r="I134" s="409"/>
      <c r="K134" s="430"/>
      <c r="L134" s="430"/>
      <c r="M134" s="430"/>
      <c r="N134" s="430"/>
      <c r="O134" s="430"/>
      <c r="Q134" s="432"/>
    </row>
    <row r="135" spans="2:17" hidden="1">
      <c r="B135" s="412" t="s">
        <v>683</v>
      </c>
      <c r="C135" s="413">
        <v>44567</v>
      </c>
      <c r="D135" s="414"/>
      <c r="E135" s="409"/>
      <c r="F135" s="409"/>
      <c r="G135" s="409"/>
      <c r="H135" s="409"/>
      <c r="I135" s="409"/>
      <c r="K135" s="430"/>
      <c r="L135" s="430"/>
      <c r="M135" s="430"/>
      <c r="N135" s="430"/>
      <c r="O135" s="430"/>
      <c r="Q135" s="432"/>
    </row>
    <row r="136" spans="2:17" hidden="1">
      <c r="B136" s="412" t="s">
        <v>683</v>
      </c>
      <c r="C136" s="413">
        <v>44567</v>
      </c>
      <c r="D136" s="414"/>
      <c r="E136" s="409"/>
      <c r="F136" s="409"/>
      <c r="G136" s="409"/>
      <c r="H136" s="409"/>
      <c r="I136" s="409"/>
      <c r="K136" s="430"/>
      <c r="L136" s="430"/>
      <c r="M136" s="430"/>
      <c r="N136" s="430"/>
      <c r="O136" s="430"/>
      <c r="Q136" s="432"/>
    </row>
    <row r="137" spans="2:17" hidden="1">
      <c r="B137" s="412" t="s">
        <v>683</v>
      </c>
      <c r="C137" s="413">
        <v>44567</v>
      </c>
      <c r="D137" s="414"/>
      <c r="E137" s="409"/>
      <c r="F137" s="409"/>
      <c r="G137" s="409"/>
      <c r="H137" s="409"/>
      <c r="I137" s="409"/>
      <c r="K137" s="430"/>
      <c r="L137" s="430"/>
      <c r="M137" s="430"/>
      <c r="N137" s="430"/>
      <c r="O137" s="430"/>
      <c r="Q137" s="432"/>
    </row>
    <row r="138" spans="2:17" hidden="1">
      <c r="B138" s="412" t="s">
        <v>683</v>
      </c>
      <c r="C138" s="413">
        <v>44567</v>
      </c>
      <c r="D138" s="414"/>
      <c r="E138" s="409"/>
      <c r="F138" s="409"/>
      <c r="G138" s="409"/>
      <c r="H138" s="409"/>
      <c r="I138" s="409"/>
      <c r="K138" s="430"/>
      <c r="L138" s="430"/>
      <c r="M138" s="430"/>
      <c r="N138" s="430"/>
      <c r="O138" s="430"/>
      <c r="Q138" s="432"/>
    </row>
    <row r="139" spans="2:17" hidden="1">
      <c r="B139" s="412" t="s">
        <v>683</v>
      </c>
      <c r="C139" s="413">
        <v>44567</v>
      </c>
      <c r="D139" s="414"/>
      <c r="E139" s="409"/>
      <c r="F139" s="409"/>
      <c r="G139" s="409"/>
      <c r="H139" s="409"/>
      <c r="I139" s="409"/>
      <c r="K139" s="430"/>
      <c r="L139" s="430"/>
      <c r="M139" s="430"/>
      <c r="N139" s="430"/>
      <c r="O139" s="430"/>
      <c r="Q139" s="432"/>
    </row>
    <row r="140" spans="2:17" hidden="1">
      <c r="B140" s="412" t="s">
        <v>683</v>
      </c>
      <c r="C140" s="413">
        <v>44567</v>
      </c>
      <c r="D140" s="414"/>
      <c r="E140" s="409"/>
      <c r="F140" s="409"/>
      <c r="G140" s="409"/>
      <c r="H140" s="409"/>
      <c r="I140" s="409"/>
      <c r="K140" s="430"/>
      <c r="L140" s="430"/>
      <c r="M140" s="430"/>
      <c r="N140" s="430"/>
      <c r="O140" s="430"/>
      <c r="Q140" s="432"/>
    </row>
    <row r="141" spans="2:17" hidden="1">
      <c r="B141" s="412" t="s">
        <v>683</v>
      </c>
      <c r="C141" s="413">
        <v>44567</v>
      </c>
      <c r="D141" s="414"/>
      <c r="E141" s="409"/>
      <c r="F141" s="409"/>
      <c r="G141" s="409"/>
      <c r="H141" s="409"/>
      <c r="I141" s="409"/>
      <c r="K141" s="430"/>
      <c r="L141" s="430"/>
      <c r="M141" s="430"/>
      <c r="N141" s="430"/>
      <c r="O141" s="430"/>
      <c r="Q141" s="432"/>
    </row>
    <row r="142" spans="2:17" hidden="1">
      <c r="B142" s="412" t="s">
        <v>683</v>
      </c>
      <c r="C142" s="413">
        <v>44567</v>
      </c>
      <c r="D142" s="414"/>
      <c r="E142" s="409"/>
      <c r="F142" s="409"/>
      <c r="G142" s="409"/>
      <c r="H142" s="409"/>
      <c r="I142" s="409"/>
      <c r="K142" s="430"/>
      <c r="L142" s="430"/>
      <c r="M142" s="430"/>
      <c r="N142" s="430"/>
      <c r="O142" s="430"/>
      <c r="Q142" s="432"/>
    </row>
    <row r="143" spans="2:17" hidden="1">
      <c r="B143" s="412" t="s">
        <v>683</v>
      </c>
      <c r="C143" s="413">
        <v>44567</v>
      </c>
      <c r="D143" s="414"/>
      <c r="E143" s="409"/>
      <c r="F143" s="409"/>
      <c r="G143" s="409"/>
      <c r="H143" s="409"/>
      <c r="I143" s="409"/>
      <c r="K143" s="430"/>
      <c r="L143" s="430"/>
      <c r="M143" s="430"/>
      <c r="N143" s="430"/>
      <c r="O143" s="430"/>
      <c r="Q143" s="432"/>
    </row>
    <row r="144" spans="2:17" hidden="1">
      <c r="B144" s="412" t="s">
        <v>683</v>
      </c>
      <c r="C144" s="413">
        <v>44567</v>
      </c>
      <c r="D144" s="414"/>
      <c r="E144" s="409"/>
      <c r="F144" s="409"/>
      <c r="G144" s="409"/>
      <c r="H144" s="409"/>
      <c r="I144" s="409"/>
      <c r="K144" s="430"/>
      <c r="L144" s="430"/>
      <c r="M144" s="430"/>
      <c r="N144" s="430"/>
      <c r="O144" s="430"/>
      <c r="Q144" s="432"/>
    </row>
    <row r="145" spans="2:17" hidden="1">
      <c r="B145" s="412" t="s">
        <v>683</v>
      </c>
      <c r="C145" s="413">
        <v>44567</v>
      </c>
      <c r="D145" s="414"/>
      <c r="E145" s="409"/>
      <c r="F145" s="409"/>
      <c r="G145" s="409"/>
      <c r="H145" s="409"/>
      <c r="I145" s="409"/>
      <c r="K145" s="430"/>
      <c r="L145" s="430"/>
      <c r="M145" s="430"/>
      <c r="N145" s="430"/>
      <c r="O145" s="430"/>
      <c r="Q145" s="432"/>
    </row>
    <row r="146" spans="2:17" hidden="1">
      <c r="B146" s="412" t="s">
        <v>683</v>
      </c>
      <c r="C146" s="413">
        <v>44567</v>
      </c>
      <c r="D146" s="414"/>
      <c r="E146" s="409"/>
      <c r="F146" s="409"/>
      <c r="G146" s="409"/>
      <c r="H146" s="409"/>
      <c r="I146" s="409"/>
      <c r="K146" s="430"/>
      <c r="L146" s="430"/>
      <c r="M146" s="430"/>
      <c r="N146" s="430"/>
      <c r="O146" s="430"/>
      <c r="Q146" s="432"/>
    </row>
    <row r="147" spans="2:17" hidden="1">
      <c r="B147" s="412" t="s">
        <v>683</v>
      </c>
      <c r="C147" s="413">
        <v>44567</v>
      </c>
      <c r="D147" s="414"/>
      <c r="E147" s="409"/>
      <c r="F147" s="409"/>
      <c r="G147" s="409"/>
      <c r="H147" s="409"/>
      <c r="I147" s="409"/>
      <c r="K147" s="430"/>
      <c r="L147" s="430"/>
      <c r="M147" s="430"/>
      <c r="N147" s="430"/>
      <c r="O147" s="430"/>
      <c r="Q147" s="432"/>
    </row>
    <row r="148" spans="2:17" hidden="1">
      <c r="B148" s="412" t="s">
        <v>683</v>
      </c>
      <c r="C148" s="413">
        <v>44567</v>
      </c>
      <c r="D148" s="414"/>
      <c r="E148" s="409"/>
      <c r="F148" s="409"/>
      <c r="G148" s="409"/>
      <c r="H148" s="409"/>
      <c r="I148" s="409"/>
      <c r="K148" s="430"/>
      <c r="L148" s="430"/>
      <c r="M148" s="430"/>
      <c r="N148" s="430"/>
      <c r="O148" s="430"/>
      <c r="Q148" s="432"/>
    </row>
    <row r="149" spans="2:17" hidden="1">
      <c r="B149" s="412" t="s">
        <v>683</v>
      </c>
      <c r="C149" s="413">
        <v>44567</v>
      </c>
      <c r="D149" s="414"/>
      <c r="E149" s="409"/>
      <c r="F149" s="409"/>
      <c r="G149" s="409"/>
      <c r="H149" s="409"/>
      <c r="I149" s="409"/>
      <c r="K149" s="430"/>
      <c r="L149" s="430"/>
      <c r="M149" s="430"/>
      <c r="N149" s="430"/>
      <c r="O149" s="430"/>
      <c r="Q149" s="432"/>
    </row>
    <row r="150" spans="2:17" hidden="1">
      <c r="B150" s="412" t="s">
        <v>683</v>
      </c>
      <c r="C150" s="413">
        <v>44567</v>
      </c>
      <c r="D150" s="414"/>
      <c r="E150" s="409"/>
      <c r="F150" s="409"/>
      <c r="G150" s="409"/>
      <c r="H150" s="409"/>
      <c r="I150" s="409"/>
      <c r="K150" s="430"/>
      <c r="L150" s="430"/>
      <c r="M150" s="430"/>
      <c r="N150" s="430"/>
      <c r="O150" s="430"/>
      <c r="Q150" s="432"/>
    </row>
    <row r="151" spans="2:17" hidden="1">
      <c r="B151" s="412" t="s">
        <v>683</v>
      </c>
      <c r="C151" s="413">
        <v>44567</v>
      </c>
      <c r="D151" s="414"/>
      <c r="E151" s="409"/>
      <c r="F151" s="409"/>
      <c r="G151" s="409"/>
      <c r="H151" s="409"/>
      <c r="I151" s="409"/>
      <c r="K151" s="430"/>
      <c r="L151" s="430"/>
      <c r="M151" s="430"/>
      <c r="N151" s="430"/>
      <c r="O151" s="430"/>
      <c r="Q151" s="432"/>
    </row>
    <row r="152" spans="2:17" hidden="1">
      <c r="B152" s="412" t="s">
        <v>683</v>
      </c>
      <c r="C152" s="413">
        <v>44567</v>
      </c>
      <c r="D152" s="414"/>
      <c r="E152" s="409"/>
      <c r="F152" s="409"/>
      <c r="G152" s="409"/>
      <c r="H152" s="409"/>
      <c r="I152" s="409"/>
      <c r="K152" s="430"/>
      <c r="L152" s="430"/>
      <c r="M152" s="430"/>
      <c r="N152" s="430"/>
      <c r="O152" s="430"/>
      <c r="Q152" s="432"/>
    </row>
    <row r="153" spans="2:17" hidden="1">
      <c r="B153" s="412" t="s">
        <v>683</v>
      </c>
      <c r="C153" s="413">
        <v>44567</v>
      </c>
      <c r="D153" s="414"/>
      <c r="E153" s="409"/>
      <c r="F153" s="409"/>
      <c r="G153" s="409"/>
      <c r="H153" s="409"/>
      <c r="I153" s="409"/>
      <c r="K153" s="430"/>
      <c r="L153" s="430"/>
      <c r="M153" s="430"/>
      <c r="N153" s="430"/>
      <c r="O153" s="430"/>
      <c r="Q153" s="432"/>
    </row>
    <row r="154" spans="2:17" hidden="1">
      <c r="B154" s="412" t="s">
        <v>683</v>
      </c>
      <c r="C154" s="413">
        <v>44567</v>
      </c>
      <c r="D154" s="414"/>
      <c r="E154" s="409"/>
      <c r="F154" s="409"/>
      <c r="G154" s="409"/>
      <c r="H154" s="409"/>
      <c r="I154" s="409"/>
      <c r="K154" s="430"/>
      <c r="L154" s="430"/>
      <c r="M154" s="430"/>
      <c r="N154" s="430"/>
      <c r="O154" s="430"/>
      <c r="Q154" s="432"/>
    </row>
    <row r="155" spans="2:17" hidden="1">
      <c r="B155" s="412" t="s">
        <v>683</v>
      </c>
      <c r="C155" s="413">
        <v>44567</v>
      </c>
      <c r="D155" s="414"/>
      <c r="E155" s="409"/>
      <c r="F155" s="409"/>
      <c r="G155" s="409"/>
      <c r="H155" s="409"/>
      <c r="I155" s="409"/>
      <c r="K155" s="430"/>
      <c r="L155" s="430"/>
      <c r="M155" s="430"/>
      <c r="N155" s="430"/>
      <c r="O155" s="430"/>
      <c r="Q155" s="432"/>
    </row>
    <row r="156" spans="2:17" hidden="1">
      <c r="B156" s="412" t="s">
        <v>683</v>
      </c>
      <c r="C156" s="413">
        <v>44567</v>
      </c>
      <c r="D156" s="414"/>
      <c r="E156" s="409"/>
      <c r="F156" s="409"/>
      <c r="G156" s="409"/>
      <c r="H156" s="409"/>
      <c r="I156" s="409"/>
      <c r="K156" s="430"/>
      <c r="L156" s="430"/>
      <c r="M156" s="430"/>
      <c r="N156" s="430"/>
      <c r="O156" s="430"/>
      <c r="Q156" s="432"/>
    </row>
    <row r="157" spans="2:17" hidden="1">
      <c r="B157" s="412" t="s">
        <v>683</v>
      </c>
      <c r="C157" s="413">
        <v>44567</v>
      </c>
      <c r="D157" s="414"/>
      <c r="E157" s="409"/>
      <c r="F157" s="409"/>
      <c r="G157" s="409"/>
      <c r="H157" s="409"/>
      <c r="I157" s="409"/>
      <c r="K157" s="430"/>
      <c r="L157" s="430"/>
      <c r="M157" s="430"/>
      <c r="N157" s="430"/>
      <c r="O157" s="430"/>
      <c r="Q157" s="432"/>
    </row>
    <row r="158" spans="2:17" hidden="1">
      <c r="B158" s="412" t="s">
        <v>683</v>
      </c>
      <c r="C158" s="413">
        <v>44567</v>
      </c>
      <c r="D158" s="414"/>
      <c r="E158" s="409"/>
      <c r="F158" s="409"/>
      <c r="G158" s="409"/>
      <c r="H158" s="409"/>
      <c r="I158" s="409"/>
      <c r="K158" s="430"/>
      <c r="L158" s="430"/>
      <c r="M158" s="430"/>
      <c r="N158" s="430"/>
      <c r="O158" s="430"/>
      <c r="Q158" s="432"/>
    </row>
    <row r="159" spans="2:17" hidden="1">
      <c r="B159" s="412" t="s">
        <v>683</v>
      </c>
      <c r="C159" s="413">
        <v>44567</v>
      </c>
      <c r="D159" s="414"/>
      <c r="E159" s="409"/>
      <c r="F159" s="409"/>
      <c r="G159" s="409"/>
      <c r="H159" s="409"/>
      <c r="I159" s="409"/>
      <c r="K159" s="430"/>
      <c r="L159" s="430"/>
      <c r="M159" s="430"/>
      <c r="N159" s="430"/>
      <c r="O159" s="430"/>
      <c r="Q159" s="432"/>
    </row>
    <row r="160" spans="2:17" hidden="1">
      <c r="B160" s="412" t="s">
        <v>683</v>
      </c>
      <c r="C160" s="413">
        <v>44567</v>
      </c>
      <c r="D160" s="414"/>
      <c r="E160" s="409"/>
      <c r="F160" s="409"/>
      <c r="G160" s="409"/>
      <c r="H160" s="409"/>
      <c r="I160" s="409"/>
      <c r="K160" s="430"/>
      <c r="L160" s="430"/>
      <c r="M160" s="430"/>
      <c r="N160" s="430"/>
      <c r="O160" s="430"/>
      <c r="Q160" s="432"/>
    </row>
    <row r="161" spans="2:17" hidden="1">
      <c r="B161" s="412" t="s">
        <v>683</v>
      </c>
      <c r="C161" s="413">
        <v>44567</v>
      </c>
      <c r="D161" s="414"/>
      <c r="E161" s="409"/>
      <c r="F161" s="409"/>
      <c r="G161" s="409"/>
      <c r="H161" s="409"/>
      <c r="I161" s="409"/>
      <c r="K161" s="430"/>
      <c r="L161" s="430"/>
      <c r="M161" s="430"/>
      <c r="N161" s="430"/>
      <c r="O161" s="430"/>
      <c r="Q161" s="432"/>
    </row>
    <row r="162" spans="2:17" hidden="1">
      <c r="B162" s="412" t="s">
        <v>683</v>
      </c>
      <c r="C162" s="413">
        <v>44567</v>
      </c>
      <c r="D162" s="414"/>
      <c r="E162" s="409"/>
      <c r="F162" s="409"/>
      <c r="G162" s="409"/>
      <c r="H162" s="409"/>
      <c r="I162" s="409"/>
      <c r="K162" s="430"/>
      <c r="L162" s="430"/>
      <c r="M162" s="430"/>
      <c r="N162" s="430"/>
      <c r="O162" s="430"/>
      <c r="Q162" s="432"/>
    </row>
    <row r="163" spans="2:17" hidden="1">
      <c r="B163" s="412" t="s">
        <v>683</v>
      </c>
      <c r="C163" s="413">
        <v>44567</v>
      </c>
      <c r="D163" s="414"/>
      <c r="E163" s="409"/>
      <c r="F163" s="409"/>
      <c r="G163" s="409"/>
      <c r="H163" s="409"/>
      <c r="I163" s="409"/>
      <c r="K163" s="430"/>
      <c r="L163" s="430"/>
      <c r="M163" s="430"/>
      <c r="N163" s="430"/>
      <c r="O163" s="430"/>
      <c r="Q163" s="432"/>
    </row>
    <row r="164" spans="2:17" hidden="1">
      <c r="B164" s="412" t="s">
        <v>683</v>
      </c>
      <c r="C164" s="413">
        <v>44567</v>
      </c>
      <c r="D164" s="414"/>
      <c r="E164" s="409"/>
      <c r="F164" s="409"/>
      <c r="G164" s="409"/>
      <c r="H164" s="409"/>
      <c r="I164" s="409"/>
      <c r="K164" s="430"/>
      <c r="L164" s="430"/>
      <c r="M164" s="430"/>
      <c r="N164" s="430"/>
      <c r="O164" s="430"/>
      <c r="Q164" s="432"/>
    </row>
    <row r="165" spans="2:17" hidden="1">
      <c r="B165" s="412" t="s">
        <v>683</v>
      </c>
      <c r="C165" s="413">
        <v>44567</v>
      </c>
      <c r="D165" s="414"/>
      <c r="E165" s="409"/>
      <c r="F165" s="409"/>
      <c r="G165" s="409"/>
      <c r="H165" s="409"/>
      <c r="I165" s="409"/>
      <c r="K165" s="430"/>
      <c r="L165" s="430"/>
      <c r="M165" s="430"/>
      <c r="N165" s="430"/>
      <c r="O165" s="430"/>
      <c r="Q165" s="432"/>
    </row>
    <row r="166" spans="2:17" hidden="1">
      <c r="B166" s="412" t="s">
        <v>683</v>
      </c>
      <c r="C166" s="413">
        <v>44567</v>
      </c>
      <c r="D166" s="414"/>
      <c r="E166" s="409"/>
      <c r="F166" s="409"/>
      <c r="G166" s="409"/>
      <c r="H166" s="409"/>
      <c r="I166" s="409"/>
      <c r="K166" s="430"/>
      <c r="L166" s="430"/>
      <c r="M166" s="430"/>
      <c r="N166" s="430"/>
      <c r="O166" s="430"/>
      <c r="Q166" s="432"/>
    </row>
    <row r="167" spans="2:17" hidden="1">
      <c r="B167" s="412" t="s">
        <v>683</v>
      </c>
      <c r="C167" s="413">
        <v>44567</v>
      </c>
      <c r="D167" s="414"/>
      <c r="E167" s="409"/>
      <c r="F167" s="409"/>
      <c r="G167" s="409"/>
      <c r="H167" s="409"/>
      <c r="I167" s="409"/>
      <c r="K167" s="430"/>
      <c r="L167" s="430"/>
      <c r="M167" s="430"/>
      <c r="N167" s="430"/>
      <c r="O167" s="430"/>
      <c r="Q167" s="432"/>
    </row>
    <row r="168" spans="2:17" hidden="1">
      <c r="B168" s="412" t="s">
        <v>683</v>
      </c>
      <c r="C168" s="413">
        <v>44567</v>
      </c>
      <c r="D168" s="414"/>
      <c r="E168" s="409"/>
      <c r="F168" s="409"/>
      <c r="G168" s="409"/>
      <c r="H168" s="409"/>
      <c r="I168" s="409"/>
      <c r="K168" s="430"/>
      <c r="L168" s="430"/>
      <c r="M168" s="430"/>
      <c r="N168" s="430"/>
      <c r="O168" s="430"/>
      <c r="Q168" s="432"/>
    </row>
    <row r="169" spans="2:17" hidden="1">
      <c r="B169" s="412" t="s">
        <v>683</v>
      </c>
      <c r="C169" s="413">
        <v>44567</v>
      </c>
      <c r="D169" s="414"/>
      <c r="E169" s="409"/>
      <c r="F169" s="409"/>
      <c r="G169" s="409"/>
      <c r="H169" s="409"/>
      <c r="I169" s="409"/>
      <c r="K169" s="430"/>
      <c r="L169" s="430"/>
      <c r="M169" s="430"/>
      <c r="N169" s="430"/>
      <c r="O169" s="430"/>
      <c r="Q169" s="432"/>
    </row>
    <row r="170" spans="2:17" hidden="1">
      <c r="B170" s="412" t="s">
        <v>683</v>
      </c>
      <c r="C170" s="413">
        <v>44567</v>
      </c>
      <c r="D170" s="414"/>
      <c r="E170" s="409"/>
      <c r="F170" s="409"/>
      <c r="G170" s="409"/>
      <c r="H170" s="409"/>
      <c r="I170" s="409"/>
      <c r="K170" s="430"/>
      <c r="L170" s="430"/>
      <c r="M170" s="430"/>
      <c r="N170" s="430"/>
      <c r="O170" s="430"/>
      <c r="Q170" s="432"/>
    </row>
    <row r="171" spans="2:17" hidden="1">
      <c r="B171" s="412" t="s">
        <v>683</v>
      </c>
      <c r="C171" s="413">
        <v>44567</v>
      </c>
      <c r="D171" s="414"/>
      <c r="E171" s="409"/>
      <c r="F171" s="409"/>
      <c r="G171" s="409"/>
      <c r="H171" s="409"/>
      <c r="I171" s="409"/>
      <c r="K171" s="430"/>
      <c r="L171" s="430"/>
      <c r="M171" s="430"/>
      <c r="N171" s="430"/>
      <c r="O171" s="430"/>
      <c r="Q171" s="432"/>
    </row>
    <row r="172" spans="2:17" hidden="1">
      <c r="B172" s="412" t="s">
        <v>683</v>
      </c>
      <c r="C172" s="413">
        <v>44567</v>
      </c>
      <c r="D172" s="414"/>
      <c r="E172" s="409"/>
      <c r="F172" s="409"/>
      <c r="G172" s="409"/>
      <c r="H172" s="409"/>
      <c r="I172" s="409"/>
      <c r="K172" s="430"/>
      <c r="L172" s="430"/>
      <c r="M172" s="430"/>
      <c r="N172" s="430"/>
      <c r="O172" s="430"/>
      <c r="Q172" s="432"/>
    </row>
    <row r="173" spans="2:17" hidden="1">
      <c r="B173" s="412" t="s">
        <v>683</v>
      </c>
      <c r="C173" s="413">
        <v>44567</v>
      </c>
      <c r="D173" s="414"/>
      <c r="E173" s="409"/>
      <c r="F173" s="409"/>
      <c r="G173" s="409"/>
      <c r="H173" s="409"/>
      <c r="I173" s="409"/>
      <c r="K173" s="430"/>
      <c r="L173" s="430"/>
      <c r="M173" s="430"/>
      <c r="N173" s="430"/>
      <c r="O173" s="430"/>
      <c r="Q173" s="432"/>
    </row>
    <row r="174" spans="2:17" hidden="1">
      <c r="B174" s="412" t="s">
        <v>683</v>
      </c>
      <c r="C174" s="413">
        <v>44567</v>
      </c>
      <c r="D174" s="414"/>
      <c r="E174" s="409"/>
      <c r="F174" s="409"/>
      <c r="G174" s="409"/>
      <c r="H174" s="409"/>
      <c r="I174" s="409"/>
      <c r="K174" s="430"/>
      <c r="L174" s="430"/>
      <c r="M174" s="430"/>
      <c r="N174" s="430"/>
      <c r="O174" s="430"/>
      <c r="Q174" s="432"/>
    </row>
    <row r="175" spans="2:17" hidden="1">
      <c r="B175" s="412" t="s">
        <v>683</v>
      </c>
      <c r="C175" s="413">
        <v>44567</v>
      </c>
      <c r="D175" s="414"/>
      <c r="E175" s="409"/>
      <c r="F175" s="409"/>
      <c r="G175" s="409"/>
      <c r="H175" s="409"/>
      <c r="I175" s="409"/>
      <c r="K175" s="430"/>
      <c r="L175" s="430"/>
      <c r="M175" s="430"/>
      <c r="N175" s="430"/>
      <c r="O175" s="430"/>
      <c r="Q175" s="432"/>
    </row>
    <row r="176" spans="2:17" hidden="1">
      <c r="B176" s="412" t="s">
        <v>683</v>
      </c>
      <c r="C176" s="413">
        <v>44567</v>
      </c>
      <c r="D176" s="414"/>
      <c r="E176" s="409"/>
      <c r="F176" s="409"/>
      <c r="G176" s="409"/>
      <c r="H176" s="409"/>
      <c r="I176" s="409"/>
      <c r="K176" s="430"/>
      <c r="L176" s="430"/>
      <c r="M176" s="430"/>
      <c r="N176" s="430"/>
      <c r="O176" s="430"/>
      <c r="Q176" s="432"/>
    </row>
    <row r="177" spans="2:17" hidden="1">
      <c r="B177" s="412" t="s">
        <v>683</v>
      </c>
      <c r="C177" s="413">
        <v>44567</v>
      </c>
      <c r="D177" s="414"/>
      <c r="E177" s="409"/>
      <c r="F177" s="409"/>
      <c r="G177" s="409"/>
      <c r="H177" s="409"/>
      <c r="I177" s="409"/>
      <c r="K177" s="430"/>
      <c r="L177" s="430"/>
      <c r="M177" s="430"/>
      <c r="N177" s="430"/>
      <c r="O177" s="430"/>
      <c r="Q177" s="432"/>
    </row>
    <row r="178" spans="2:17" hidden="1">
      <c r="B178" s="412" t="s">
        <v>683</v>
      </c>
      <c r="C178" s="413">
        <v>44567</v>
      </c>
      <c r="D178" s="414"/>
      <c r="E178" s="409"/>
      <c r="F178" s="409"/>
      <c r="G178" s="409"/>
      <c r="H178" s="409"/>
      <c r="I178" s="409"/>
      <c r="K178" s="430"/>
      <c r="L178" s="430"/>
      <c r="M178" s="430"/>
      <c r="N178" s="430"/>
      <c r="O178" s="430"/>
      <c r="Q178" s="432"/>
    </row>
    <row r="179" spans="2:17" hidden="1">
      <c r="B179" s="412" t="s">
        <v>683</v>
      </c>
      <c r="C179" s="413">
        <v>44567</v>
      </c>
      <c r="D179" s="414"/>
      <c r="E179" s="409"/>
      <c r="F179" s="409"/>
      <c r="G179" s="409"/>
      <c r="H179" s="409"/>
      <c r="I179" s="409"/>
      <c r="K179" s="430"/>
      <c r="L179" s="430"/>
      <c r="M179" s="430"/>
      <c r="N179" s="430"/>
      <c r="O179" s="430"/>
      <c r="Q179" s="432"/>
    </row>
    <row r="180" spans="2:17" hidden="1">
      <c r="B180" s="412" t="s">
        <v>683</v>
      </c>
      <c r="C180" s="413">
        <v>44567</v>
      </c>
      <c r="D180" s="414"/>
      <c r="E180" s="409"/>
      <c r="F180" s="409"/>
      <c r="G180" s="409"/>
      <c r="H180" s="409"/>
      <c r="I180" s="409"/>
      <c r="K180" s="430"/>
      <c r="L180" s="430"/>
      <c r="M180" s="430"/>
      <c r="N180" s="430"/>
      <c r="O180" s="430"/>
      <c r="Q180" s="432"/>
    </row>
    <row r="181" spans="2:17" hidden="1">
      <c r="B181" s="412" t="s">
        <v>683</v>
      </c>
      <c r="C181" s="413">
        <v>44567</v>
      </c>
      <c r="D181" s="414"/>
      <c r="E181" s="409"/>
      <c r="F181" s="409"/>
      <c r="G181" s="409"/>
      <c r="H181" s="409"/>
      <c r="I181" s="409"/>
      <c r="K181" s="430"/>
      <c r="L181" s="430"/>
      <c r="M181" s="430"/>
      <c r="N181" s="430"/>
      <c r="O181" s="430"/>
      <c r="Q181" s="432"/>
    </row>
    <row r="182" spans="2:17" hidden="1">
      <c r="B182" s="412" t="s">
        <v>683</v>
      </c>
      <c r="C182" s="413">
        <v>44567</v>
      </c>
      <c r="D182" s="414"/>
      <c r="E182" s="409"/>
      <c r="F182" s="409"/>
      <c r="G182" s="409"/>
      <c r="H182" s="409"/>
      <c r="I182" s="409"/>
      <c r="K182" s="430"/>
      <c r="L182" s="430"/>
      <c r="M182" s="430"/>
      <c r="N182" s="430"/>
      <c r="O182" s="430"/>
      <c r="Q182" s="432"/>
    </row>
    <row r="183" spans="2:17" hidden="1">
      <c r="B183" s="412" t="s">
        <v>683</v>
      </c>
      <c r="C183" s="413">
        <v>44567</v>
      </c>
      <c r="D183" s="414"/>
      <c r="E183" s="409"/>
      <c r="F183" s="409"/>
      <c r="G183" s="409"/>
      <c r="H183" s="409"/>
      <c r="I183" s="409"/>
      <c r="K183" s="430"/>
      <c r="L183" s="430"/>
      <c r="M183" s="430"/>
      <c r="N183" s="430"/>
      <c r="O183" s="430"/>
      <c r="Q183" s="432"/>
    </row>
    <row r="184" spans="2:17" hidden="1">
      <c r="B184" s="412" t="s">
        <v>683</v>
      </c>
      <c r="C184" s="413">
        <v>44567</v>
      </c>
      <c r="D184" s="414"/>
      <c r="E184" s="409"/>
      <c r="F184" s="409"/>
      <c r="G184" s="409"/>
      <c r="H184" s="409"/>
      <c r="I184" s="409"/>
      <c r="K184" s="430"/>
      <c r="L184" s="430"/>
      <c r="M184" s="430"/>
      <c r="N184" s="430"/>
      <c r="O184" s="430"/>
      <c r="Q184" s="432"/>
    </row>
    <row r="185" spans="2:17" hidden="1">
      <c r="B185" s="412" t="s">
        <v>683</v>
      </c>
      <c r="C185" s="413">
        <v>44567</v>
      </c>
      <c r="D185" s="414"/>
      <c r="E185" s="409"/>
      <c r="F185" s="409"/>
      <c r="G185" s="409"/>
      <c r="H185" s="409"/>
      <c r="I185" s="409"/>
      <c r="K185" s="430"/>
      <c r="L185" s="430"/>
      <c r="M185" s="430"/>
      <c r="N185" s="430"/>
      <c r="O185" s="430"/>
      <c r="Q185" s="432"/>
    </row>
    <row r="186" spans="2:17" hidden="1">
      <c r="B186" s="412" t="s">
        <v>683</v>
      </c>
      <c r="C186" s="413">
        <v>44567</v>
      </c>
      <c r="D186" s="414"/>
      <c r="E186" s="409"/>
      <c r="F186" s="409"/>
      <c r="G186" s="409"/>
      <c r="H186" s="409"/>
      <c r="I186" s="409"/>
      <c r="K186" s="430"/>
      <c r="L186" s="430"/>
      <c r="M186" s="430"/>
      <c r="N186" s="430"/>
      <c r="O186" s="430"/>
      <c r="Q186" s="432"/>
    </row>
    <row r="187" spans="2:17" hidden="1">
      <c r="B187" s="412" t="s">
        <v>683</v>
      </c>
      <c r="C187" s="413">
        <v>44567</v>
      </c>
      <c r="D187" s="414"/>
      <c r="E187" s="409"/>
      <c r="F187" s="409"/>
      <c r="G187" s="409"/>
      <c r="H187" s="409"/>
      <c r="I187" s="409"/>
      <c r="K187" s="430"/>
      <c r="L187" s="430"/>
      <c r="M187" s="430"/>
      <c r="N187" s="430"/>
      <c r="O187" s="430"/>
      <c r="Q187" s="432"/>
    </row>
    <row r="188" spans="2:17" hidden="1">
      <c r="B188" s="412" t="s">
        <v>683</v>
      </c>
      <c r="C188" s="413">
        <v>44567</v>
      </c>
      <c r="D188" s="414"/>
      <c r="E188" s="409"/>
      <c r="F188" s="409"/>
      <c r="G188" s="409"/>
      <c r="H188" s="409"/>
      <c r="I188" s="409"/>
      <c r="K188" s="430"/>
      <c r="L188" s="430"/>
      <c r="M188" s="430"/>
      <c r="N188" s="430"/>
      <c r="O188" s="430"/>
      <c r="Q188" s="432"/>
    </row>
    <row r="189" spans="2:17" hidden="1">
      <c r="B189" s="412" t="s">
        <v>683</v>
      </c>
      <c r="C189" s="413">
        <v>44567</v>
      </c>
      <c r="D189" s="414"/>
      <c r="E189" s="409"/>
      <c r="F189" s="409"/>
      <c r="G189" s="409"/>
      <c r="H189" s="409"/>
      <c r="I189" s="409"/>
      <c r="K189" s="430"/>
      <c r="L189" s="430"/>
      <c r="M189" s="430"/>
      <c r="N189" s="430"/>
      <c r="O189" s="430"/>
      <c r="Q189" s="432"/>
    </row>
    <row r="190" spans="2:17" hidden="1">
      <c r="B190" s="412" t="s">
        <v>683</v>
      </c>
      <c r="C190" s="413">
        <v>44567</v>
      </c>
      <c r="D190" s="414"/>
      <c r="E190" s="409"/>
      <c r="F190" s="409"/>
      <c r="G190" s="409"/>
      <c r="H190" s="409"/>
      <c r="I190" s="409"/>
      <c r="K190" s="430"/>
      <c r="L190" s="430"/>
      <c r="M190" s="430"/>
      <c r="N190" s="430"/>
      <c r="O190" s="430"/>
      <c r="Q190" s="432"/>
    </row>
    <row r="191" spans="2:17" hidden="1">
      <c r="B191" s="412" t="s">
        <v>683</v>
      </c>
      <c r="C191" s="413">
        <v>44567</v>
      </c>
      <c r="D191" s="414"/>
      <c r="E191" s="409"/>
      <c r="F191" s="409"/>
      <c r="G191" s="409"/>
      <c r="H191" s="409"/>
      <c r="I191" s="409"/>
      <c r="K191" s="430"/>
      <c r="L191" s="430"/>
      <c r="M191" s="430"/>
      <c r="N191" s="430"/>
      <c r="O191" s="430"/>
      <c r="Q191" s="432"/>
    </row>
    <row r="192" spans="2:17" hidden="1">
      <c r="B192" s="412" t="s">
        <v>683</v>
      </c>
      <c r="C192" s="413">
        <v>44567</v>
      </c>
      <c r="D192" s="414"/>
      <c r="E192" s="409"/>
      <c r="F192" s="409"/>
      <c r="G192" s="409"/>
      <c r="H192" s="409"/>
      <c r="I192" s="409"/>
      <c r="K192" s="430"/>
      <c r="L192" s="430"/>
      <c r="M192" s="430"/>
      <c r="N192" s="430"/>
      <c r="O192" s="430"/>
      <c r="Q192" s="432"/>
    </row>
    <row r="193" spans="2:17" hidden="1">
      <c r="B193" s="412" t="s">
        <v>683</v>
      </c>
      <c r="C193" s="413">
        <v>44567</v>
      </c>
      <c r="D193" s="414"/>
      <c r="E193" s="409"/>
      <c r="F193" s="409"/>
      <c r="G193" s="409"/>
      <c r="H193" s="409"/>
      <c r="I193" s="409"/>
      <c r="K193" s="430"/>
      <c r="L193" s="430"/>
      <c r="M193" s="430"/>
      <c r="N193" s="430"/>
      <c r="O193" s="430"/>
      <c r="Q193" s="432"/>
    </row>
    <row r="194" spans="2:17" hidden="1">
      <c r="B194" s="412" t="s">
        <v>683</v>
      </c>
      <c r="C194" s="413">
        <v>44567</v>
      </c>
      <c r="D194" s="414"/>
      <c r="E194" s="409"/>
      <c r="F194" s="409"/>
      <c r="G194" s="409"/>
      <c r="H194" s="409"/>
      <c r="I194" s="409"/>
      <c r="K194" s="430"/>
      <c r="L194" s="430"/>
      <c r="M194" s="430"/>
      <c r="N194" s="430"/>
      <c r="O194" s="430"/>
      <c r="Q194" s="432"/>
    </row>
    <row r="195" spans="2:17" hidden="1">
      <c r="B195" s="412" t="s">
        <v>683</v>
      </c>
      <c r="C195" s="413">
        <v>44567</v>
      </c>
      <c r="D195" s="414"/>
      <c r="E195" s="409"/>
      <c r="F195" s="409"/>
      <c r="G195" s="409"/>
      <c r="H195" s="409"/>
      <c r="I195" s="409"/>
      <c r="K195" s="430"/>
      <c r="L195" s="430"/>
      <c r="M195" s="430"/>
      <c r="N195" s="430"/>
      <c r="O195" s="430"/>
      <c r="Q195" s="432"/>
    </row>
    <row r="196" spans="2:17" hidden="1">
      <c r="B196" s="412" t="s">
        <v>683</v>
      </c>
      <c r="C196" s="413">
        <v>44567</v>
      </c>
      <c r="D196" s="414"/>
      <c r="E196" s="409"/>
      <c r="F196" s="409"/>
      <c r="G196" s="409"/>
      <c r="H196" s="409"/>
      <c r="I196" s="409"/>
      <c r="K196" s="430"/>
      <c r="L196" s="430"/>
      <c r="M196" s="430"/>
      <c r="N196" s="430"/>
      <c r="O196" s="430"/>
      <c r="Q196" s="432"/>
    </row>
    <row r="197" spans="2:17" hidden="1">
      <c r="B197" s="412" t="s">
        <v>683</v>
      </c>
      <c r="C197" s="413">
        <v>44567</v>
      </c>
      <c r="D197" s="414"/>
      <c r="E197" s="409"/>
      <c r="F197" s="409"/>
      <c r="G197" s="409"/>
      <c r="H197" s="409"/>
      <c r="I197" s="409"/>
      <c r="K197" s="430"/>
      <c r="L197" s="430"/>
      <c r="M197" s="430"/>
      <c r="N197" s="430"/>
      <c r="O197" s="430"/>
      <c r="Q197" s="432"/>
    </row>
    <row r="198" spans="2:17" hidden="1">
      <c r="B198" s="412" t="s">
        <v>683</v>
      </c>
      <c r="C198" s="413">
        <v>44567</v>
      </c>
      <c r="D198" s="414"/>
      <c r="E198" s="409"/>
      <c r="F198" s="409"/>
      <c r="G198" s="409"/>
      <c r="H198" s="409"/>
      <c r="I198" s="409"/>
      <c r="K198" s="430"/>
      <c r="L198" s="430"/>
      <c r="M198" s="430"/>
      <c r="N198" s="430"/>
      <c r="O198" s="430"/>
      <c r="Q198" s="432"/>
    </row>
    <row r="199" spans="2:17" hidden="1">
      <c r="B199" s="412" t="s">
        <v>683</v>
      </c>
      <c r="C199" s="413">
        <v>44567</v>
      </c>
      <c r="D199" s="414"/>
      <c r="E199" s="409"/>
      <c r="F199" s="409"/>
      <c r="G199" s="409"/>
      <c r="H199" s="409"/>
      <c r="I199" s="409"/>
      <c r="K199" s="430"/>
      <c r="L199" s="430"/>
      <c r="M199" s="430"/>
      <c r="N199" s="430"/>
      <c r="O199" s="430"/>
      <c r="Q199" s="432"/>
    </row>
    <row r="200" spans="2:17" hidden="1">
      <c r="B200" s="412" t="s">
        <v>683</v>
      </c>
      <c r="C200" s="413">
        <v>44567</v>
      </c>
      <c r="D200" s="414"/>
      <c r="E200" s="409"/>
      <c r="F200" s="409"/>
      <c r="G200" s="409"/>
      <c r="H200" s="409"/>
      <c r="I200" s="409"/>
      <c r="K200" s="430"/>
      <c r="L200" s="430"/>
      <c r="M200" s="430"/>
      <c r="N200" s="430"/>
      <c r="O200" s="430"/>
      <c r="Q200" s="432"/>
    </row>
    <row r="201" spans="2:17" hidden="1">
      <c r="B201" s="412" t="s">
        <v>683</v>
      </c>
      <c r="C201" s="413">
        <v>44567</v>
      </c>
      <c r="D201" s="414"/>
      <c r="E201" s="409"/>
      <c r="F201" s="409"/>
      <c r="G201" s="409"/>
      <c r="H201" s="409"/>
      <c r="I201" s="409"/>
      <c r="K201" s="430"/>
      <c r="L201" s="430"/>
      <c r="M201" s="430"/>
      <c r="N201" s="430"/>
      <c r="O201" s="430"/>
      <c r="Q201" s="432"/>
    </row>
    <row r="202" spans="2:17" hidden="1">
      <c r="B202" s="412" t="s">
        <v>683</v>
      </c>
      <c r="C202" s="413">
        <v>44567</v>
      </c>
      <c r="D202" s="414"/>
      <c r="E202" s="409"/>
      <c r="F202" s="409"/>
      <c r="G202" s="409"/>
      <c r="H202" s="409"/>
      <c r="I202" s="409"/>
      <c r="K202" s="430"/>
      <c r="L202" s="430"/>
      <c r="M202" s="430"/>
      <c r="N202" s="430"/>
      <c r="O202" s="430"/>
      <c r="Q202" s="432"/>
    </row>
    <row r="203" spans="2:17" hidden="1">
      <c r="B203" s="412" t="s">
        <v>683</v>
      </c>
      <c r="C203" s="413">
        <v>44567</v>
      </c>
      <c r="D203" s="414"/>
      <c r="E203" s="409"/>
      <c r="F203" s="409"/>
      <c r="G203" s="409"/>
      <c r="H203" s="409"/>
      <c r="I203" s="409"/>
      <c r="K203" s="430"/>
      <c r="L203" s="430"/>
      <c r="M203" s="430"/>
      <c r="N203" s="430"/>
      <c r="O203" s="430"/>
      <c r="Q203" s="432"/>
    </row>
    <row r="204" spans="2:17" hidden="1">
      <c r="B204" s="412" t="s">
        <v>683</v>
      </c>
      <c r="C204" s="413">
        <v>44567</v>
      </c>
      <c r="D204" s="414"/>
      <c r="E204" s="409"/>
      <c r="F204" s="409"/>
      <c r="G204" s="409"/>
      <c r="H204" s="409"/>
      <c r="I204" s="409"/>
      <c r="K204" s="430"/>
      <c r="L204" s="430"/>
      <c r="M204" s="430"/>
      <c r="N204" s="430"/>
      <c r="O204" s="430"/>
      <c r="Q204" s="432"/>
    </row>
    <row r="205" spans="2:17" hidden="1">
      <c r="B205" s="412" t="s">
        <v>683</v>
      </c>
      <c r="C205" s="413">
        <v>44567</v>
      </c>
      <c r="D205" s="414"/>
      <c r="E205" s="409"/>
      <c r="F205" s="409"/>
      <c r="G205" s="409"/>
      <c r="H205" s="409"/>
      <c r="I205" s="409"/>
      <c r="K205" s="430"/>
      <c r="L205" s="430"/>
      <c r="M205" s="430"/>
      <c r="N205" s="430"/>
      <c r="O205" s="430"/>
      <c r="Q205" s="432"/>
    </row>
    <row r="206" spans="2:17" hidden="1">
      <c r="B206" s="412" t="s">
        <v>683</v>
      </c>
      <c r="C206" s="413">
        <v>44567</v>
      </c>
      <c r="D206" s="414"/>
      <c r="E206" s="409"/>
      <c r="F206" s="409"/>
      <c r="G206" s="409"/>
      <c r="H206" s="409"/>
      <c r="I206" s="409"/>
      <c r="K206" s="430"/>
      <c r="L206" s="430"/>
      <c r="M206" s="430"/>
      <c r="N206" s="430"/>
      <c r="O206" s="430"/>
      <c r="Q206" s="432"/>
    </row>
    <row r="207" spans="2:17" hidden="1">
      <c r="B207" s="412" t="s">
        <v>683</v>
      </c>
      <c r="C207" s="413">
        <v>44567</v>
      </c>
      <c r="D207" s="414"/>
      <c r="E207" s="409"/>
      <c r="F207" s="409"/>
      <c r="G207" s="409"/>
      <c r="H207" s="409"/>
      <c r="I207" s="409"/>
      <c r="K207" s="430"/>
      <c r="L207" s="430"/>
      <c r="M207" s="430"/>
      <c r="N207" s="430"/>
      <c r="O207" s="430"/>
      <c r="Q207" s="432"/>
    </row>
    <row r="208" spans="2:17" hidden="1">
      <c r="B208" s="412" t="s">
        <v>683</v>
      </c>
      <c r="C208" s="413">
        <v>44567</v>
      </c>
      <c r="D208" s="414"/>
      <c r="E208" s="409"/>
      <c r="F208" s="409"/>
      <c r="G208" s="409"/>
      <c r="H208" s="409"/>
      <c r="I208" s="409"/>
      <c r="K208" s="430"/>
      <c r="L208" s="430"/>
      <c r="M208" s="430"/>
      <c r="N208" s="430"/>
      <c r="O208" s="430"/>
      <c r="Q208" s="432"/>
    </row>
    <row r="209" spans="2:17" hidden="1">
      <c r="B209" s="412" t="s">
        <v>683</v>
      </c>
      <c r="C209" s="413">
        <v>44567</v>
      </c>
      <c r="D209" s="414"/>
      <c r="E209" s="409"/>
      <c r="F209" s="409"/>
      <c r="G209" s="409"/>
      <c r="H209" s="409"/>
      <c r="I209" s="409"/>
      <c r="K209" s="430"/>
      <c r="L209" s="430"/>
      <c r="M209" s="430"/>
      <c r="N209" s="430"/>
      <c r="O209" s="430"/>
      <c r="Q209" s="432"/>
    </row>
    <row r="210" spans="2:17" hidden="1">
      <c r="B210" s="412" t="s">
        <v>683</v>
      </c>
      <c r="C210" s="413">
        <v>44567</v>
      </c>
      <c r="D210" s="414"/>
      <c r="E210" s="409"/>
      <c r="F210" s="409"/>
      <c r="G210" s="409"/>
      <c r="H210" s="409"/>
      <c r="I210" s="409"/>
      <c r="K210" s="430"/>
      <c r="L210" s="430"/>
      <c r="M210" s="430"/>
      <c r="N210" s="430"/>
      <c r="O210" s="430"/>
      <c r="Q210" s="432"/>
    </row>
    <row r="211" spans="2:17" hidden="1">
      <c r="B211" s="412" t="s">
        <v>683</v>
      </c>
      <c r="C211" s="413">
        <v>44567</v>
      </c>
      <c r="D211" s="414"/>
      <c r="E211" s="409"/>
      <c r="F211" s="409"/>
      <c r="G211" s="409"/>
      <c r="H211" s="409"/>
      <c r="I211" s="409"/>
      <c r="K211" s="430"/>
      <c r="L211" s="430"/>
      <c r="M211" s="430"/>
      <c r="N211" s="430"/>
      <c r="O211" s="430"/>
      <c r="Q211" s="432"/>
    </row>
    <row r="212" spans="2:17" hidden="1">
      <c r="B212" s="412" t="s">
        <v>683</v>
      </c>
      <c r="C212" s="413">
        <v>44567</v>
      </c>
      <c r="D212" s="414"/>
      <c r="E212" s="409"/>
      <c r="F212" s="409"/>
      <c r="G212" s="409"/>
      <c r="H212" s="409"/>
      <c r="I212" s="409"/>
      <c r="K212" s="430"/>
      <c r="L212" s="430"/>
      <c r="M212" s="430"/>
      <c r="N212" s="430"/>
      <c r="O212" s="430"/>
      <c r="Q212" s="432"/>
    </row>
    <row r="213" spans="2:17" hidden="1">
      <c r="B213" s="412" t="s">
        <v>683</v>
      </c>
      <c r="C213" s="413">
        <v>44567</v>
      </c>
      <c r="D213" s="414"/>
      <c r="E213" s="409"/>
      <c r="F213" s="409"/>
      <c r="G213" s="409"/>
      <c r="H213" s="409"/>
      <c r="I213" s="409"/>
      <c r="K213" s="430"/>
      <c r="L213" s="430"/>
      <c r="M213" s="430"/>
      <c r="N213" s="430"/>
      <c r="O213" s="430"/>
      <c r="Q213" s="432"/>
    </row>
    <row r="214" spans="2:17" hidden="1">
      <c r="B214" s="412" t="s">
        <v>683</v>
      </c>
      <c r="C214" s="413">
        <v>44567</v>
      </c>
      <c r="D214" s="414"/>
      <c r="E214" s="409"/>
      <c r="F214" s="409"/>
      <c r="G214" s="409"/>
      <c r="H214" s="409"/>
      <c r="I214" s="409"/>
      <c r="K214" s="430"/>
      <c r="L214" s="430"/>
      <c r="M214" s="430"/>
      <c r="N214" s="430"/>
      <c r="O214" s="430"/>
      <c r="Q214" s="432"/>
    </row>
    <row r="215" spans="2:17" hidden="1">
      <c r="B215" s="412" t="s">
        <v>683</v>
      </c>
      <c r="C215" s="413">
        <v>44567</v>
      </c>
      <c r="D215" s="414"/>
      <c r="E215" s="409"/>
      <c r="F215" s="409"/>
      <c r="G215" s="409"/>
      <c r="H215" s="409"/>
      <c r="I215" s="409"/>
      <c r="K215" s="430"/>
      <c r="L215" s="430"/>
      <c r="M215" s="430"/>
      <c r="N215" s="430"/>
      <c r="O215" s="430"/>
      <c r="Q215" s="432"/>
    </row>
    <row r="216" spans="2:17" hidden="1">
      <c r="B216" s="412" t="s">
        <v>683</v>
      </c>
      <c r="C216" s="413">
        <v>44567</v>
      </c>
      <c r="D216" s="414"/>
      <c r="E216" s="409"/>
      <c r="F216" s="409"/>
      <c r="G216" s="409"/>
      <c r="H216" s="409"/>
      <c r="I216" s="409"/>
      <c r="K216" s="430"/>
      <c r="L216" s="430"/>
      <c r="M216" s="430"/>
      <c r="N216" s="430"/>
      <c r="O216" s="430"/>
      <c r="Q216" s="432"/>
    </row>
    <row r="217" spans="2:17" hidden="1">
      <c r="B217" s="412" t="s">
        <v>683</v>
      </c>
      <c r="C217" s="413">
        <v>44567</v>
      </c>
      <c r="D217" s="414"/>
      <c r="E217" s="409"/>
      <c r="F217" s="409"/>
      <c r="G217" s="409"/>
      <c r="H217" s="409"/>
      <c r="I217" s="409"/>
      <c r="K217" s="430"/>
      <c r="L217" s="430"/>
      <c r="M217" s="430"/>
      <c r="N217" s="430"/>
      <c r="O217" s="430"/>
      <c r="Q217" s="432"/>
    </row>
    <row r="218" spans="2:17" hidden="1">
      <c r="B218" s="412" t="s">
        <v>683</v>
      </c>
      <c r="C218" s="413">
        <v>44567</v>
      </c>
      <c r="D218" s="414"/>
      <c r="E218" s="409"/>
      <c r="F218" s="409"/>
      <c r="G218" s="409"/>
      <c r="H218" s="409"/>
      <c r="I218" s="409"/>
      <c r="K218" s="430"/>
      <c r="L218" s="430"/>
      <c r="M218" s="430"/>
      <c r="N218" s="430"/>
      <c r="O218" s="430"/>
      <c r="Q218" s="432"/>
    </row>
    <row r="219" spans="2:17" hidden="1">
      <c r="B219" s="412" t="s">
        <v>683</v>
      </c>
      <c r="C219" s="413">
        <v>44567</v>
      </c>
      <c r="D219" s="414"/>
      <c r="E219" s="409"/>
      <c r="F219" s="409"/>
      <c r="G219" s="409"/>
      <c r="H219" s="409"/>
      <c r="I219" s="409"/>
      <c r="K219" s="430"/>
      <c r="L219" s="430"/>
      <c r="M219" s="430"/>
      <c r="N219" s="430"/>
      <c r="O219" s="430"/>
      <c r="Q219" s="432"/>
    </row>
    <row r="220" spans="2:17" hidden="1">
      <c r="B220" s="412" t="s">
        <v>683</v>
      </c>
      <c r="C220" s="413">
        <v>44567</v>
      </c>
      <c r="D220" s="414"/>
      <c r="E220" s="409"/>
      <c r="F220" s="409"/>
      <c r="G220" s="409"/>
      <c r="H220" s="409"/>
      <c r="I220" s="409"/>
      <c r="K220" s="430"/>
      <c r="L220" s="430"/>
      <c r="M220" s="430"/>
      <c r="N220" s="430"/>
      <c r="O220" s="430"/>
      <c r="Q220" s="432"/>
    </row>
    <row r="221" spans="2:17" hidden="1">
      <c r="B221" s="412" t="s">
        <v>683</v>
      </c>
      <c r="C221" s="413">
        <v>44567</v>
      </c>
      <c r="D221" s="414"/>
      <c r="E221" s="409"/>
      <c r="F221" s="409"/>
      <c r="G221" s="409"/>
      <c r="H221" s="409"/>
      <c r="I221" s="409"/>
      <c r="K221" s="430"/>
      <c r="L221" s="430"/>
      <c r="M221" s="430"/>
      <c r="N221" s="430"/>
      <c r="O221" s="430"/>
      <c r="Q221" s="432"/>
    </row>
    <row r="222" spans="2:17" hidden="1">
      <c r="B222" s="412" t="s">
        <v>683</v>
      </c>
      <c r="C222" s="413">
        <v>44567</v>
      </c>
      <c r="D222" s="414"/>
      <c r="E222" s="409"/>
      <c r="F222" s="409"/>
      <c r="G222" s="409"/>
      <c r="H222" s="409"/>
      <c r="I222" s="409"/>
      <c r="K222" s="430"/>
      <c r="L222" s="430"/>
      <c r="M222" s="430"/>
      <c r="N222" s="430"/>
      <c r="O222" s="430"/>
      <c r="Q222" s="432"/>
    </row>
    <row r="223" spans="2:17" hidden="1">
      <c r="B223" s="412" t="s">
        <v>683</v>
      </c>
      <c r="C223" s="413">
        <v>44567</v>
      </c>
      <c r="D223" s="414"/>
      <c r="E223" s="409"/>
      <c r="F223" s="409"/>
      <c r="G223" s="409"/>
      <c r="H223" s="409"/>
      <c r="I223" s="409"/>
      <c r="K223" s="430"/>
      <c r="L223" s="430"/>
      <c r="M223" s="430"/>
      <c r="N223" s="430"/>
      <c r="O223" s="430"/>
      <c r="Q223" s="432"/>
    </row>
    <row r="224" spans="2:17" hidden="1">
      <c r="B224" s="412" t="s">
        <v>683</v>
      </c>
      <c r="C224" s="413">
        <v>44567</v>
      </c>
      <c r="D224" s="414"/>
      <c r="E224" s="409"/>
      <c r="F224" s="409"/>
      <c r="G224" s="409"/>
      <c r="H224" s="409"/>
      <c r="I224" s="409"/>
      <c r="K224" s="430"/>
      <c r="L224" s="430"/>
      <c r="M224" s="430"/>
      <c r="N224" s="430"/>
      <c r="O224" s="430"/>
      <c r="Q224" s="432"/>
    </row>
    <row r="225" spans="2:17" hidden="1">
      <c r="B225" s="412" t="s">
        <v>683</v>
      </c>
      <c r="C225" s="413">
        <v>44567</v>
      </c>
      <c r="D225" s="414"/>
      <c r="E225" s="409"/>
      <c r="F225" s="409"/>
      <c r="G225" s="409"/>
      <c r="H225" s="409"/>
      <c r="I225" s="409"/>
      <c r="K225" s="430"/>
      <c r="L225" s="430"/>
      <c r="M225" s="430"/>
      <c r="N225" s="430"/>
      <c r="O225" s="430"/>
      <c r="Q225" s="432"/>
    </row>
    <row r="226" spans="2:17" hidden="1">
      <c r="B226" s="412" t="s">
        <v>683</v>
      </c>
      <c r="C226" s="413">
        <v>44567</v>
      </c>
      <c r="D226" s="414"/>
      <c r="E226" s="409"/>
      <c r="F226" s="409"/>
      <c r="G226" s="409"/>
      <c r="H226" s="409"/>
      <c r="I226" s="409"/>
      <c r="K226" s="430"/>
      <c r="L226" s="430"/>
      <c r="M226" s="430"/>
      <c r="N226" s="430"/>
      <c r="O226" s="430"/>
      <c r="Q226" s="432"/>
    </row>
    <row r="227" spans="2:17" hidden="1">
      <c r="B227" s="412" t="s">
        <v>683</v>
      </c>
      <c r="C227" s="413">
        <v>44567</v>
      </c>
      <c r="D227" s="414"/>
      <c r="E227" s="409"/>
      <c r="F227" s="409"/>
      <c r="G227" s="409"/>
      <c r="H227" s="409"/>
      <c r="I227" s="409"/>
      <c r="K227" s="430"/>
      <c r="L227" s="430"/>
      <c r="M227" s="430"/>
      <c r="N227" s="430"/>
      <c r="O227" s="430"/>
      <c r="Q227" s="432"/>
    </row>
    <row r="228" spans="2:17" hidden="1">
      <c r="B228" s="412" t="s">
        <v>683</v>
      </c>
      <c r="C228" s="413">
        <v>44567</v>
      </c>
      <c r="D228" s="414"/>
      <c r="E228" s="409"/>
      <c r="F228" s="409"/>
      <c r="G228" s="409"/>
      <c r="H228" s="409"/>
      <c r="I228" s="409"/>
      <c r="K228" s="430"/>
      <c r="L228" s="430"/>
      <c r="M228" s="430"/>
      <c r="N228" s="430"/>
      <c r="O228" s="430"/>
      <c r="Q228" s="432"/>
    </row>
    <row r="229" spans="2:17" hidden="1">
      <c r="B229" s="412" t="s">
        <v>683</v>
      </c>
      <c r="C229" s="413">
        <v>44567</v>
      </c>
      <c r="D229" s="414"/>
      <c r="E229" s="409"/>
      <c r="F229" s="409"/>
      <c r="G229" s="409"/>
      <c r="H229" s="409"/>
      <c r="I229" s="409"/>
      <c r="K229" s="430"/>
      <c r="L229" s="430"/>
      <c r="M229" s="430"/>
      <c r="N229" s="430"/>
      <c r="O229" s="430"/>
      <c r="Q229" s="432"/>
    </row>
    <row r="230" spans="2:17" hidden="1">
      <c r="B230" s="412" t="s">
        <v>683</v>
      </c>
      <c r="C230" s="413">
        <v>44567</v>
      </c>
      <c r="D230" s="414"/>
      <c r="E230" s="409"/>
      <c r="F230" s="409"/>
      <c r="G230" s="409"/>
      <c r="H230" s="409"/>
      <c r="I230" s="409"/>
      <c r="K230" s="430"/>
      <c r="L230" s="430"/>
      <c r="M230" s="430"/>
      <c r="N230" s="430"/>
      <c r="O230" s="430"/>
      <c r="Q230" s="432"/>
    </row>
    <row r="231" spans="2:17" hidden="1">
      <c r="B231" s="412" t="s">
        <v>683</v>
      </c>
      <c r="C231" s="413">
        <v>44567</v>
      </c>
      <c r="D231" s="414"/>
      <c r="E231" s="409"/>
      <c r="F231" s="409"/>
      <c r="G231" s="409"/>
      <c r="H231" s="409"/>
      <c r="I231" s="409"/>
      <c r="K231" s="430"/>
      <c r="L231" s="430"/>
      <c r="M231" s="430"/>
      <c r="N231" s="430"/>
      <c r="O231" s="430"/>
      <c r="Q231" s="432"/>
    </row>
    <row r="232" spans="2:17" hidden="1">
      <c r="B232" s="412" t="s">
        <v>683</v>
      </c>
      <c r="C232" s="413">
        <v>44567</v>
      </c>
      <c r="D232" s="414"/>
      <c r="E232" s="409"/>
      <c r="F232" s="409"/>
      <c r="G232" s="409"/>
      <c r="H232" s="409"/>
      <c r="I232" s="409"/>
      <c r="K232" s="430"/>
      <c r="L232" s="430"/>
      <c r="M232" s="430"/>
      <c r="N232" s="430"/>
      <c r="O232" s="430"/>
      <c r="Q232" s="432"/>
    </row>
    <row r="233" spans="2:17" hidden="1">
      <c r="B233" s="412" t="s">
        <v>683</v>
      </c>
      <c r="C233" s="413">
        <v>44567</v>
      </c>
      <c r="D233" s="414"/>
      <c r="E233" s="409"/>
      <c r="F233" s="409"/>
      <c r="G233" s="409"/>
      <c r="H233" s="409"/>
      <c r="I233" s="409"/>
      <c r="K233" s="430"/>
      <c r="L233" s="430"/>
      <c r="M233" s="430"/>
      <c r="N233" s="430"/>
      <c r="O233" s="430"/>
      <c r="Q233" s="432"/>
    </row>
    <row r="234" spans="2:17" hidden="1">
      <c r="B234" s="412" t="s">
        <v>683</v>
      </c>
      <c r="C234" s="413">
        <v>44567</v>
      </c>
      <c r="D234" s="414"/>
      <c r="E234" s="409"/>
      <c r="F234" s="409"/>
      <c r="G234" s="409"/>
      <c r="H234" s="409"/>
      <c r="I234" s="409"/>
      <c r="K234" s="430"/>
      <c r="L234" s="430"/>
      <c r="M234" s="430"/>
      <c r="N234" s="430"/>
      <c r="O234" s="430"/>
      <c r="Q234" s="432"/>
    </row>
    <row r="235" spans="2:17" hidden="1">
      <c r="B235" s="412" t="s">
        <v>683</v>
      </c>
      <c r="C235" s="413">
        <v>44567</v>
      </c>
      <c r="D235" s="414"/>
      <c r="E235" s="409"/>
      <c r="F235" s="409"/>
      <c r="G235" s="409"/>
      <c r="H235" s="409"/>
      <c r="I235" s="409"/>
      <c r="K235" s="430"/>
      <c r="L235" s="430"/>
      <c r="M235" s="430"/>
      <c r="N235" s="430"/>
      <c r="O235" s="430"/>
      <c r="Q235" s="432"/>
    </row>
    <row r="236" spans="2:17" hidden="1">
      <c r="B236" s="412" t="s">
        <v>683</v>
      </c>
      <c r="C236" s="413">
        <v>44567</v>
      </c>
      <c r="D236" s="414"/>
      <c r="E236" s="409"/>
      <c r="F236" s="409"/>
      <c r="G236" s="409"/>
      <c r="H236" s="409"/>
      <c r="I236" s="409"/>
      <c r="K236" s="430"/>
      <c r="L236" s="430"/>
      <c r="M236" s="430"/>
      <c r="N236" s="430"/>
      <c r="O236" s="430"/>
      <c r="Q236" s="432"/>
    </row>
    <row r="237" spans="2:17" hidden="1">
      <c r="B237" s="412" t="s">
        <v>683</v>
      </c>
      <c r="C237" s="413">
        <v>44567</v>
      </c>
      <c r="D237" s="414"/>
      <c r="E237" s="409"/>
      <c r="F237" s="409"/>
      <c r="G237" s="409"/>
      <c r="H237" s="409"/>
      <c r="I237" s="409"/>
      <c r="K237" s="430"/>
      <c r="L237" s="430"/>
      <c r="M237" s="430"/>
      <c r="N237" s="430"/>
      <c r="O237" s="430"/>
      <c r="Q237" s="432"/>
    </row>
    <row r="238" spans="2:17" hidden="1">
      <c r="B238" s="412" t="s">
        <v>683</v>
      </c>
      <c r="C238" s="413">
        <v>44567</v>
      </c>
      <c r="D238" s="414"/>
      <c r="E238" s="409"/>
      <c r="F238" s="409"/>
      <c r="G238" s="409"/>
      <c r="H238" s="409"/>
      <c r="I238" s="409"/>
      <c r="K238" s="430"/>
      <c r="L238" s="430"/>
      <c r="M238" s="430"/>
      <c r="N238" s="430"/>
      <c r="O238" s="430"/>
      <c r="Q238" s="432"/>
    </row>
    <row r="239" spans="2:17" hidden="1">
      <c r="B239" s="412" t="s">
        <v>683</v>
      </c>
      <c r="C239" s="413">
        <v>44567</v>
      </c>
      <c r="D239" s="414"/>
      <c r="E239" s="409"/>
      <c r="F239" s="409"/>
      <c r="G239" s="409"/>
      <c r="H239" s="409"/>
      <c r="I239" s="409"/>
      <c r="K239" s="430"/>
      <c r="L239" s="430"/>
      <c r="M239" s="430"/>
      <c r="N239" s="430"/>
      <c r="O239" s="430"/>
      <c r="Q239" s="432"/>
    </row>
    <row r="240" spans="2:17" hidden="1">
      <c r="B240" s="412" t="s">
        <v>683</v>
      </c>
      <c r="C240" s="413">
        <v>44567</v>
      </c>
      <c r="D240" s="414"/>
      <c r="E240" s="409"/>
      <c r="F240" s="409"/>
      <c r="G240" s="409"/>
      <c r="H240" s="409"/>
      <c r="I240" s="409"/>
      <c r="K240" s="430"/>
      <c r="L240" s="430"/>
      <c r="M240" s="430"/>
      <c r="N240" s="430"/>
      <c r="O240" s="430"/>
      <c r="Q240" s="432"/>
    </row>
    <row r="241" spans="2:17" hidden="1">
      <c r="B241" s="412" t="s">
        <v>683</v>
      </c>
      <c r="C241" s="413">
        <v>44567</v>
      </c>
      <c r="D241" s="414"/>
      <c r="E241" s="409"/>
      <c r="F241" s="409"/>
      <c r="G241" s="409"/>
      <c r="H241" s="409"/>
      <c r="I241" s="409"/>
      <c r="K241" s="430"/>
      <c r="L241" s="430"/>
      <c r="M241" s="430"/>
      <c r="N241" s="430"/>
      <c r="O241" s="430"/>
      <c r="Q241" s="432"/>
    </row>
    <row r="242" spans="2:17" hidden="1">
      <c r="B242" s="412" t="s">
        <v>683</v>
      </c>
      <c r="C242" s="413">
        <v>44567</v>
      </c>
      <c r="D242" s="414"/>
      <c r="E242" s="409"/>
      <c r="F242" s="409"/>
      <c r="G242" s="409"/>
      <c r="H242" s="409"/>
      <c r="I242" s="409"/>
      <c r="K242" s="430"/>
      <c r="L242" s="430"/>
      <c r="M242" s="430"/>
      <c r="N242" s="430"/>
      <c r="O242" s="430"/>
      <c r="Q242" s="432"/>
    </row>
    <row r="243" spans="2:17" hidden="1">
      <c r="B243" s="412" t="s">
        <v>683</v>
      </c>
      <c r="C243" s="413">
        <v>44567</v>
      </c>
      <c r="D243" s="414"/>
      <c r="E243" s="409"/>
      <c r="F243" s="409"/>
      <c r="G243" s="409"/>
      <c r="H243" s="409"/>
      <c r="I243" s="409"/>
      <c r="K243" s="430"/>
      <c r="L243" s="430"/>
      <c r="M243" s="430"/>
      <c r="N243" s="430"/>
      <c r="O243" s="430"/>
      <c r="Q243" s="432"/>
    </row>
    <row r="244" spans="2:17" hidden="1">
      <c r="B244" s="412" t="s">
        <v>683</v>
      </c>
      <c r="C244" s="413">
        <v>44567</v>
      </c>
      <c r="D244" s="414"/>
      <c r="E244" s="409"/>
      <c r="F244" s="409"/>
      <c r="G244" s="409"/>
      <c r="H244" s="409"/>
      <c r="I244" s="409"/>
      <c r="K244" s="430"/>
      <c r="L244" s="430"/>
      <c r="M244" s="430"/>
      <c r="N244" s="430"/>
      <c r="O244" s="430"/>
      <c r="Q244" s="432"/>
    </row>
    <row r="245" spans="2:17" hidden="1">
      <c r="B245" s="412" t="s">
        <v>683</v>
      </c>
      <c r="C245" s="413">
        <v>44567</v>
      </c>
      <c r="D245" s="414"/>
      <c r="E245" s="409"/>
      <c r="F245" s="409"/>
      <c r="G245" s="409"/>
      <c r="H245" s="409"/>
      <c r="I245" s="409"/>
      <c r="K245" s="430"/>
      <c r="L245" s="430"/>
      <c r="M245" s="430"/>
      <c r="N245" s="430"/>
      <c r="O245" s="430"/>
      <c r="Q245" s="432"/>
    </row>
    <row r="246" spans="2:17" hidden="1">
      <c r="B246" s="412" t="s">
        <v>683</v>
      </c>
      <c r="C246" s="413">
        <v>44567</v>
      </c>
      <c r="D246" s="414"/>
      <c r="E246" s="409"/>
      <c r="F246" s="409"/>
      <c r="G246" s="409"/>
      <c r="H246" s="409"/>
      <c r="I246" s="409"/>
      <c r="K246" s="430"/>
      <c r="L246" s="430"/>
      <c r="M246" s="430"/>
      <c r="N246" s="430"/>
      <c r="O246" s="430"/>
      <c r="Q246" s="432"/>
    </row>
    <row r="247" spans="2:17" hidden="1">
      <c r="B247" s="412" t="s">
        <v>683</v>
      </c>
      <c r="C247" s="413">
        <v>44567</v>
      </c>
      <c r="D247" s="414"/>
      <c r="E247" s="409"/>
      <c r="F247" s="409"/>
      <c r="G247" s="409"/>
      <c r="H247" s="409"/>
      <c r="I247" s="409"/>
      <c r="K247" s="430"/>
      <c r="L247" s="430"/>
      <c r="M247" s="430"/>
      <c r="N247" s="430"/>
      <c r="O247" s="430"/>
      <c r="Q247" s="432"/>
    </row>
    <row r="248" spans="2:17" hidden="1">
      <c r="B248" s="412" t="s">
        <v>683</v>
      </c>
      <c r="C248" s="413">
        <v>44567</v>
      </c>
      <c r="D248" s="414"/>
      <c r="E248" s="409"/>
      <c r="F248" s="409"/>
      <c r="G248" s="409"/>
      <c r="H248" s="409"/>
      <c r="I248" s="409"/>
      <c r="K248" s="430"/>
      <c r="L248" s="430"/>
      <c r="M248" s="430"/>
      <c r="N248" s="430"/>
      <c r="O248" s="430"/>
      <c r="Q248" s="432"/>
    </row>
    <row r="249" spans="2:17" hidden="1">
      <c r="B249" s="412" t="s">
        <v>683</v>
      </c>
      <c r="C249" s="413">
        <v>44567</v>
      </c>
      <c r="D249" s="414"/>
      <c r="E249" s="409"/>
      <c r="F249" s="409"/>
      <c r="G249" s="409"/>
      <c r="H249" s="409"/>
      <c r="I249" s="409"/>
      <c r="K249" s="430"/>
      <c r="L249" s="430"/>
      <c r="M249" s="430"/>
      <c r="N249" s="430"/>
      <c r="O249" s="430"/>
      <c r="Q249" s="432"/>
    </row>
    <row r="250" spans="2:17" hidden="1">
      <c r="B250" s="412" t="s">
        <v>683</v>
      </c>
      <c r="C250" s="413">
        <v>44567</v>
      </c>
      <c r="D250" s="414"/>
      <c r="E250" s="409"/>
      <c r="F250" s="409"/>
      <c r="G250" s="409"/>
      <c r="H250" s="409"/>
      <c r="I250" s="409"/>
      <c r="K250" s="430"/>
      <c r="L250" s="430"/>
      <c r="M250" s="430"/>
      <c r="N250" s="430"/>
      <c r="O250" s="430"/>
      <c r="Q250" s="432"/>
    </row>
    <row r="251" spans="2:17" hidden="1">
      <c r="B251" s="412" t="s">
        <v>683</v>
      </c>
      <c r="C251" s="413">
        <v>44567</v>
      </c>
      <c r="D251" s="414"/>
      <c r="E251" s="409"/>
      <c r="F251" s="409"/>
      <c r="G251" s="409"/>
      <c r="H251" s="409"/>
      <c r="I251" s="409"/>
      <c r="K251" s="430"/>
      <c r="L251" s="430"/>
      <c r="M251" s="430"/>
      <c r="N251" s="430"/>
      <c r="O251" s="430"/>
      <c r="Q251" s="432"/>
    </row>
    <row r="252" spans="2:17" hidden="1">
      <c r="B252" s="412" t="s">
        <v>683</v>
      </c>
      <c r="C252" s="413">
        <v>44567</v>
      </c>
      <c r="D252" s="414"/>
      <c r="E252" s="409"/>
      <c r="F252" s="409"/>
      <c r="G252" s="409"/>
      <c r="H252" s="409"/>
      <c r="I252" s="409"/>
      <c r="K252" s="430"/>
      <c r="L252" s="430"/>
      <c r="M252" s="430"/>
      <c r="N252" s="430"/>
      <c r="O252" s="430"/>
      <c r="Q252" s="432"/>
    </row>
    <row r="253" spans="2:17" hidden="1">
      <c r="B253" s="412" t="s">
        <v>683</v>
      </c>
      <c r="C253" s="413">
        <v>44567</v>
      </c>
      <c r="D253" s="414"/>
      <c r="E253" s="409"/>
      <c r="F253" s="409"/>
      <c r="G253" s="409"/>
      <c r="H253" s="409"/>
      <c r="I253" s="409"/>
      <c r="K253" s="430"/>
      <c r="L253" s="430"/>
      <c r="M253" s="430"/>
      <c r="N253" s="430"/>
      <c r="O253" s="430"/>
      <c r="Q253" s="432"/>
    </row>
    <row r="254" spans="2:17" hidden="1">
      <c r="B254" s="412" t="s">
        <v>683</v>
      </c>
      <c r="C254" s="413">
        <v>44567</v>
      </c>
      <c r="D254" s="414"/>
      <c r="E254" s="409"/>
      <c r="F254" s="409"/>
      <c r="G254" s="409"/>
      <c r="H254" s="409"/>
      <c r="I254" s="409"/>
      <c r="K254" s="430"/>
      <c r="L254" s="430"/>
      <c r="M254" s="430"/>
      <c r="N254" s="430"/>
      <c r="O254" s="430"/>
      <c r="Q254" s="432"/>
    </row>
    <row r="255" spans="2:17" hidden="1">
      <c r="B255" s="412" t="s">
        <v>683</v>
      </c>
      <c r="C255" s="413">
        <v>44567</v>
      </c>
      <c r="D255" s="414"/>
      <c r="E255" s="409"/>
      <c r="F255" s="409"/>
      <c r="G255" s="409"/>
      <c r="H255" s="409"/>
      <c r="I255" s="409"/>
      <c r="K255" s="430"/>
      <c r="L255" s="430"/>
      <c r="M255" s="430"/>
      <c r="N255" s="430"/>
      <c r="O255" s="430"/>
      <c r="Q255" s="432"/>
    </row>
    <row r="256" spans="2:17" hidden="1">
      <c r="B256" s="412" t="s">
        <v>683</v>
      </c>
      <c r="C256" s="413">
        <v>44567</v>
      </c>
      <c r="D256" s="414"/>
      <c r="E256" s="409"/>
      <c r="F256" s="409"/>
      <c r="G256" s="409"/>
      <c r="H256" s="409"/>
      <c r="I256" s="409"/>
      <c r="K256" s="430"/>
      <c r="L256" s="430"/>
      <c r="M256" s="430"/>
      <c r="N256" s="430"/>
      <c r="O256" s="430"/>
      <c r="Q256" s="432"/>
    </row>
    <row r="257" spans="2:17" hidden="1">
      <c r="B257" s="412" t="s">
        <v>683</v>
      </c>
      <c r="C257" s="413">
        <v>44567</v>
      </c>
      <c r="D257" s="414"/>
      <c r="E257" s="409"/>
      <c r="F257" s="409"/>
      <c r="G257" s="409"/>
      <c r="H257" s="409"/>
      <c r="I257" s="409"/>
      <c r="K257" s="430"/>
      <c r="L257" s="430"/>
      <c r="M257" s="430"/>
      <c r="N257" s="430"/>
      <c r="O257" s="430"/>
      <c r="Q257" s="432"/>
    </row>
    <row r="258" spans="2:17" hidden="1">
      <c r="B258" s="412" t="s">
        <v>683</v>
      </c>
      <c r="C258" s="413">
        <v>44567</v>
      </c>
      <c r="D258" s="414"/>
      <c r="E258" s="409"/>
      <c r="F258" s="409"/>
      <c r="G258" s="409"/>
      <c r="H258" s="409"/>
      <c r="I258" s="409"/>
      <c r="K258" s="430"/>
      <c r="L258" s="430"/>
      <c r="M258" s="430"/>
      <c r="N258" s="430"/>
      <c r="O258" s="430"/>
      <c r="Q258" s="432"/>
    </row>
    <row r="259" spans="2:17" hidden="1">
      <c r="B259" s="412" t="s">
        <v>683</v>
      </c>
      <c r="C259" s="413">
        <v>44567</v>
      </c>
      <c r="D259" s="414"/>
      <c r="E259" s="409"/>
      <c r="F259" s="409"/>
      <c r="G259" s="409"/>
      <c r="H259" s="409"/>
      <c r="I259" s="409"/>
      <c r="K259" s="430"/>
      <c r="L259" s="430"/>
      <c r="M259" s="430"/>
      <c r="N259" s="430"/>
      <c r="O259" s="430"/>
      <c r="Q259" s="432"/>
    </row>
    <row r="260" spans="2:17" hidden="1">
      <c r="B260" s="412" t="s">
        <v>683</v>
      </c>
      <c r="C260" s="413">
        <v>44567</v>
      </c>
      <c r="D260" s="414"/>
      <c r="E260" s="409"/>
      <c r="F260" s="409"/>
      <c r="G260" s="409"/>
      <c r="H260" s="409"/>
      <c r="I260" s="409"/>
      <c r="K260" s="430"/>
      <c r="L260" s="430"/>
      <c r="M260" s="430"/>
      <c r="N260" s="430"/>
      <c r="O260" s="430"/>
      <c r="Q260" s="432"/>
    </row>
    <row r="261" spans="2:17" hidden="1">
      <c r="B261" s="412" t="s">
        <v>683</v>
      </c>
      <c r="C261" s="413">
        <v>44567</v>
      </c>
      <c r="D261" s="414"/>
      <c r="E261" s="409"/>
      <c r="F261" s="409"/>
      <c r="G261" s="409"/>
      <c r="H261" s="409"/>
      <c r="I261" s="409"/>
      <c r="K261" s="430"/>
      <c r="L261" s="430"/>
      <c r="M261" s="430"/>
      <c r="N261" s="430"/>
      <c r="O261" s="430"/>
      <c r="Q261" s="432"/>
    </row>
    <row r="262" spans="2:17" hidden="1">
      <c r="B262" s="412" t="s">
        <v>683</v>
      </c>
      <c r="C262" s="413">
        <v>44567</v>
      </c>
      <c r="D262" s="414"/>
      <c r="E262" s="409"/>
      <c r="F262" s="409"/>
      <c r="G262" s="409"/>
      <c r="H262" s="409"/>
      <c r="I262" s="409"/>
      <c r="K262" s="430"/>
      <c r="L262" s="430"/>
      <c r="M262" s="430"/>
      <c r="N262" s="430"/>
      <c r="O262" s="430"/>
      <c r="Q262" s="432"/>
    </row>
    <row r="263" spans="2:17" hidden="1">
      <c r="B263" s="412" t="s">
        <v>683</v>
      </c>
      <c r="C263" s="413">
        <v>44567</v>
      </c>
      <c r="D263" s="414"/>
      <c r="E263" s="409"/>
      <c r="F263" s="409"/>
      <c r="G263" s="409"/>
      <c r="H263" s="409"/>
      <c r="I263" s="409"/>
      <c r="K263" s="430"/>
      <c r="L263" s="430"/>
      <c r="M263" s="430"/>
      <c r="N263" s="430"/>
      <c r="O263" s="430"/>
      <c r="Q263" s="432"/>
    </row>
    <row r="264" spans="2:17" hidden="1">
      <c r="B264" s="412" t="s">
        <v>683</v>
      </c>
      <c r="C264" s="413">
        <v>44567</v>
      </c>
      <c r="D264" s="414"/>
      <c r="E264" s="409"/>
      <c r="F264" s="409"/>
      <c r="G264" s="409"/>
      <c r="H264" s="409"/>
      <c r="I264" s="409"/>
      <c r="K264" s="430"/>
      <c r="L264" s="430"/>
      <c r="M264" s="430"/>
      <c r="N264" s="430"/>
      <c r="O264" s="430"/>
      <c r="Q264" s="432"/>
    </row>
    <row r="265" spans="2:17" hidden="1">
      <c r="B265" s="412" t="s">
        <v>683</v>
      </c>
      <c r="C265" s="413">
        <v>44567</v>
      </c>
      <c r="D265" s="414"/>
      <c r="E265" s="409"/>
      <c r="F265" s="409"/>
      <c r="G265" s="409"/>
      <c r="H265" s="409"/>
      <c r="I265" s="409"/>
      <c r="K265" s="430"/>
      <c r="L265" s="430"/>
      <c r="M265" s="430"/>
      <c r="N265" s="430"/>
      <c r="O265" s="430"/>
      <c r="Q265" s="432"/>
    </row>
    <row r="266" spans="2:17" hidden="1">
      <c r="B266" s="412" t="s">
        <v>683</v>
      </c>
      <c r="C266" s="413">
        <v>44567</v>
      </c>
      <c r="D266" s="414"/>
      <c r="E266" s="409"/>
      <c r="F266" s="409"/>
      <c r="G266" s="409"/>
      <c r="H266" s="409"/>
      <c r="I266" s="409"/>
      <c r="K266" s="430"/>
      <c r="L266" s="430"/>
      <c r="M266" s="430"/>
      <c r="N266" s="430"/>
      <c r="O266" s="430"/>
      <c r="Q266" s="432"/>
    </row>
    <row r="267" spans="2:17" hidden="1">
      <c r="B267" s="412" t="s">
        <v>683</v>
      </c>
      <c r="C267" s="413">
        <v>44567</v>
      </c>
      <c r="D267" s="414"/>
      <c r="E267" s="409"/>
      <c r="F267" s="409"/>
      <c r="G267" s="409"/>
      <c r="H267" s="409"/>
      <c r="I267" s="409"/>
      <c r="K267" s="430"/>
      <c r="L267" s="430"/>
      <c r="M267" s="430"/>
      <c r="N267" s="430"/>
      <c r="O267" s="430"/>
      <c r="Q267" s="432"/>
    </row>
    <row r="268" spans="2:17" hidden="1">
      <c r="B268" s="412" t="s">
        <v>683</v>
      </c>
      <c r="C268" s="413">
        <v>44567</v>
      </c>
      <c r="D268" s="414"/>
      <c r="E268" s="409"/>
      <c r="F268" s="409"/>
      <c r="G268" s="409"/>
      <c r="H268" s="409"/>
      <c r="I268" s="409"/>
      <c r="K268" s="430"/>
      <c r="L268" s="430"/>
      <c r="M268" s="430"/>
      <c r="N268" s="430"/>
      <c r="O268" s="430"/>
      <c r="Q268" s="432"/>
    </row>
    <row r="269" spans="2:17" hidden="1">
      <c r="B269" s="412" t="s">
        <v>683</v>
      </c>
      <c r="C269" s="413">
        <v>44567</v>
      </c>
      <c r="D269" s="414"/>
      <c r="E269" s="409"/>
      <c r="F269" s="409"/>
      <c r="G269" s="409"/>
      <c r="H269" s="409"/>
      <c r="I269" s="409"/>
      <c r="K269" s="430"/>
      <c r="L269" s="430"/>
      <c r="M269" s="430"/>
      <c r="N269" s="430"/>
      <c r="O269" s="430"/>
      <c r="Q269" s="432"/>
    </row>
    <row r="270" spans="2:17" hidden="1">
      <c r="B270" s="412" t="s">
        <v>683</v>
      </c>
      <c r="C270" s="413">
        <v>44567</v>
      </c>
      <c r="D270" s="414"/>
      <c r="E270" s="409"/>
      <c r="F270" s="409"/>
      <c r="G270" s="409"/>
      <c r="H270" s="409"/>
      <c r="I270" s="409"/>
      <c r="K270" s="430"/>
      <c r="L270" s="430"/>
      <c r="M270" s="430"/>
      <c r="N270" s="430"/>
      <c r="O270" s="430"/>
      <c r="Q270" s="432"/>
    </row>
    <row r="271" spans="2:17" hidden="1">
      <c r="B271" s="412" t="s">
        <v>683</v>
      </c>
      <c r="C271" s="413">
        <v>44567</v>
      </c>
      <c r="D271" s="414"/>
      <c r="E271" s="409"/>
      <c r="F271" s="409"/>
      <c r="G271" s="409"/>
      <c r="H271" s="409"/>
      <c r="I271" s="409"/>
      <c r="K271" s="430"/>
      <c r="L271" s="430"/>
      <c r="M271" s="430"/>
      <c r="N271" s="430"/>
      <c r="O271" s="430"/>
      <c r="Q271" s="432"/>
    </row>
    <row r="272" spans="2:17" hidden="1">
      <c r="B272" s="412" t="s">
        <v>683</v>
      </c>
      <c r="C272" s="413">
        <v>44567</v>
      </c>
      <c r="D272" s="414"/>
      <c r="E272" s="409"/>
      <c r="F272" s="409"/>
      <c r="G272" s="409"/>
      <c r="H272" s="409"/>
      <c r="I272" s="409"/>
      <c r="K272" s="430"/>
      <c r="L272" s="430"/>
      <c r="M272" s="430"/>
      <c r="N272" s="430"/>
      <c r="O272" s="430"/>
      <c r="Q272" s="432"/>
    </row>
    <row r="273" spans="2:17" hidden="1">
      <c r="B273" s="412" t="s">
        <v>683</v>
      </c>
      <c r="C273" s="413">
        <v>44567</v>
      </c>
      <c r="D273" s="414"/>
      <c r="E273" s="409"/>
      <c r="F273" s="409"/>
      <c r="G273" s="409"/>
      <c r="H273" s="409"/>
      <c r="I273" s="409"/>
      <c r="K273" s="430"/>
      <c r="L273" s="430"/>
      <c r="M273" s="430"/>
      <c r="N273" s="430"/>
      <c r="O273" s="430"/>
      <c r="Q273" s="432"/>
    </row>
    <row r="274" spans="2:17" hidden="1">
      <c r="B274" s="412" t="s">
        <v>683</v>
      </c>
      <c r="C274" s="413">
        <v>44567</v>
      </c>
      <c r="D274" s="414"/>
      <c r="E274" s="409"/>
      <c r="F274" s="409"/>
      <c r="G274" s="409"/>
      <c r="H274" s="409"/>
      <c r="I274" s="409"/>
      <c r="K274" s="430"/>
      <c r="L274" s="430"/>
      <c r="M274" s="430"/>
      <c r="N274" s="430"/>
      <c r="O274" s="430"/>
      <c r="Q274" s="432"/>
    </row>
    <row r="275" spans="2:17" hidden="1">
      <c r="B275" s="412" t="s">
        <v>683</v>
      </c>
      <c r="C275" s="413">
        <v>44567</v>
      </c>
      <c r="D275" s="414"/>
      <c r="E275" s="409"/>
      <c r="F275" s="409"/>
      <c r="G275" s="409"/>
      <c r="H275" s="409"/>
      <c r="I275" s="409"/>
      <c r="K275" s="430"/>
      <c r="L275" s="430"/>
      <c r="M275" s="430"/>
      <c r="N275" s="430"/>
      <c r="O275" s="430"/>
      <c r="Q275" s="432"/>
    </row>
    <row r="276" spans="2:17" hidden="1">
      <c r="B276" s="412" t="s">
        <v>683</v>
      </c>
      <c r="C276" s="413">
        <v>44567</v>
      </c>
      <c r="D276" s="414"/>
      <c r="E276" s="409"/>
      <c r="F276" s="409"/>
      <c r="G276" s="409"/>
      <c r="H276" s="409"/>
      <c r="I276" s="409"/>
      <c r="K276" s="430"/>
      <c r="L276" s="430"/>
      <c r="M276" s="430"/>
      <c r="N276" s="430"/>
      <c r="O276" s="430"/>
      <c r="Q276" s="432"/>
    </row>
    <row r="277" spans="2:17" hidden="1">
      <c r="B277" s="412" t="s">
        <v>683</v>
      </c>
      <c r="C277" s="413">
        <v>44567</v>
      </c>
      <c r="D277" s="414"/>
      <c r="E277" s="409"/>
      <c r="F277" s="409"/>
      <c r="G277" s="409"/>
      <c r="H277" s="409"/>
      <c r="I277" s="409"/>
      <c r="K277" s="430"/>
      <c r="L277" s="430"/>
      <c r="M277" s="430"/>
      <c r="N277" s="430"/>
      <c r="O277" s="430"/>
      <c r="Q277" s="432"/>
    </row>
    <row r="278" spans="2:17" hidden="1">
      <c r="B278" s="412" t="s">
        <v>683</v>
      </c>
      <c r="C278" s="413">
        <v>44567</v>
      </c>
      <c r="D278" s="414"/>
      <c r="E278" s="409"/>
      <c r="F278" s="409"/>
      <c r="G278" s="409"/>
      <c r="H278" s="409"/>
      <c r="I278" s="409"/>
      <c r="K278" s="430"/>
      <c r="L278" s="430"/>
      <c r="M278" s="430"/>
      <c r="N278" s="430"/>
      <c r="O278" s="430"/>
      <c r="Q278" s="432"/>
    </row>
    <row r="279" spans="2:17" hidden="1">
      <c r="B279" s="412" t="s">
        <v>683</v>
      </c>
      <c r="C279" s="413">
        <v>44567</v>
      </c>
      <c r="D279" s="414"/>
      <c r="E279" s="409"/>
      <c r="F279" s="409"/>
      <c r="G279" s="409"/>
      <c r="H279" s="409"/>
      <c r="I279" s="409"/>
      <c r="K279" s="430"/>
      <c r="L279" s="430"/>
      <c r="M279" s="430"/>
      <c r="N279" s="430"/>
      <c r="O279" s="430"/>
      <c r="Q279" s="432"/>
    </row>
    <row r="280" spans="2:17" hidden="1">
      <c r="B280" s="412" t="s">
        <v>683</v>
      </c>
      <c r="C280" s="413">
        <v>44567</v>
      </c>
      <c r="D280" s="414"/>
      <c r="E280" s="409"/>
      <c r="F280" s="409"/>
      <c r="G280" s="409"/>
      <c r="H280" s="409"/>
      <c r="I280" s="409"/>
      <c r="K280" s="430"/>
      <c r="L280" s="430"/>
      <c r="M280" s="430"/>
      <c r="N280" s="430"/>
      <c r="O280" s="430"/>
      <c r="Q280" s="432"/>
    </row>
    <row r="281" spans="2:17" hidden="1">
      <c r="B281" s="412" t="s">
        <v>683</v>
      </c>
      <c r="C281" s="413">
        <v>44567</v>
      </c>
      <c r="D281" s="414"/>
      <c r="E281" s="409"/>
      <c r="F281" s="409"/>
      <c r="G281" s="409"/>
      <c r="H281" s="409"/>
      <c r="I281" s="409"/>
      <c r="K281" s="430"/>
      <c r="L281" s="430"/>
      <c r="M281" s="430"/>
      <c r="N281" s="430"/>
      <c r="O281" s="430"/>
      <c r="Q281" s="432"/>
    </row>
    <row r="282" spans="2:17" hidden="1">
      <c r="B282" s="412" t="s">
        <v>683</v>
      </c>
      <c r="C282" s="413">
        <v>44567</v>
      </c>
      <c r="D282" s="414"/>
      <c r="E282" s="409"/>
      <c r="F282" s="409"/>
      <c r="G282" s="409"/>
      <c r="H282" s="409"/>
      <c r="I282" s="409"/>
      <c r="K282" s="430"/>
      <c r="L282" s="430"/>
      <c r="M282" s="430"/>
      <c r="N282" s="430"/>
      <c r="O282" s="430"/>
      <c r="Q282" s="432"/>
    </row>
    <row r="283" spans="2:17" hidden="1">
      <c r="B283" s="412" t="s">
        <v>683</v>
      </c>
      <c r="C283" s="413">
        <v>44567</v>
      </c>
      <c r="D283" s="414"/>
      <c r="E283" s="409"/>
      <c r="F283" s="409"/>
      <c r="G283" s="409"/>
      <c r="H283" s="409"/>
      <c r="I283" s="409"/>
      <c r="K283" s="430"/>
      <c r="L283" s="430"/>
      <c r="M283" s="430"/>
      <c r="N283" s="430"/>
      <c r="O283" s="430"/>
      <c r="Q283" s="432"/>
    </row>
    <row r="284" spans="2:17" hidden="1">
      <c r="B284" s="412" t="s">
        <v>683</v>
      </c>
      <c r="C284" s="413">
        <v>44567</v>
      </c>
      <c r="D284" s="414"/>
      <c r="E284" s="409"/>
      <c r="F284" s="409"/>
      <c r="G284" s="409"/>
      <c r="H284" s="409"/>
      <c r="I284" s="409"/>
      <c r="K284" s="430"/>
      <c r="L284" s="430"/>
      <c r="M284" s="430"/>
      <c r="N284" s="430"/>
      <c r="O284" s="430"/>
      <c r="Q284" s="432"/>
    </row>
    <row r="285" spans="2:17" hidden="1">
      <c r="B285" s="412" t="s">
        <v>683</v>
      </c>
      <c r="C285" s="413">
        <v>44567</v>
      </c>
      <c r="D285" s="414"/>
      <c r="E285" s="409"/>
      <c r="F285" s="409"/>
      <c r="G285" s="409"/>
      <c r="H285" s="409"/>
      <c r="I285" s="409"/>
      <c r="K285" s="430"/>
      <c r="L285" s="430"/>
      <c r="M285" s="430"/>
      <c r="N285" s="430"/>
      <c r="O285" s="430"/>
      <c r="Q285" s="432"/>
    </row>
    <row r="286" spans="2:17" hidden="1">
      <c r="B286" s="412" t="s">
        <v>683</v>
      </c>
      <c r="C286" s="413">
        <v>44567</v>
      </c>
      <c r="D286" s="414"/>
      <c r="E286" s="409"/>
      <c r="F286" s="409"/>
      <c r="G286" s="409"/>
      <c r="H286" s="409"/>
      <c r="I286" s="409"/>
      <c r="K286" s="430"/>
      <c r="L286" s="430"/>
      <c r="M286" s="430"/>
      <c r="N286" s="430"/>
      <c r="O286" s="430"/>
      <c r="Q286" s="432"/>
    </row>
    <row r="287" spans="2:17" hidden="1">
      <c r="B287" s="412" t="s">
        <v>683</v>
      </c>
      <c r="C287" s="413">
        <v>44567</v>
      </c>
      <c r="D287" s="414"/>
      <c r="E287" s="409"/>
      <c r="F287" s="409"/>
      <c r="G287" s="409"/>
      <c r="H287" s="409"/>
      <c r="I287" s="409"/>
      <c r="K287" s="430"/>
      <c r="L287" s="430"/>
      <c r="M287" s="430"/>
      <c r="N287" s="430"/>
      <c r="O287" s="430"/>
      <c r="Q287" s="432"/>
    </row>
    <row r="288" spans="2:17" hidden="1">
      <c r="B288" s="412" t="s">
        <v>683</v>
      </c>
      <c r="C288" s="413">
        <v>44567</v>
      </c>
      <c r="D288" s="414"/>
      <c r="E288" s="409"/>
      <c r="F288" s="409"/>
      <c r="G288" s="409"/>
      <c r="H288" s="409"/>
      <c r="I288" s="409"/>
      <c r="K288" s="430"/>
      <c r="L288" s="430"/>
      <c r="M288" s="430"/>
      <c r="N288" s="430"/>
      <c r="O288" s="430"/>
      <c r="Q288" s="432"/>
    </row>
    <row r="289" spans="2:17" hidden="1">
      <c r="B289" s="412" t="s">
        <v>683</v>
      </c>
      <c r="C289" s="413">
        <v>44567</v>
      </c>
      <c r="D289" s="414"/>
      <c r="E289" s="409"/>
      <c r="F289" s="409"/>
      <c r="G289" s="409"/>
      <c r="H289" s="409"/>
      <c r="I289" s="409"/>
      <c r="K289" s="430"/>
      <c r="L289" s="430"/>
      <c r="M289" s="430"/>
      <c r="N289" s="430"/>
      <c r="O289" s="430"/>
      <c r="Q289" s="432"/>
    </row>
    <row r="290" spans="2:17" hidden="1">
      <c r="B290" s="412" t="s">
        <v>683</v>
      </c>
      <c r="C290" s="413">
        <v>44567</v>
      </c>
      <c r="D290" s="414"/>
      <c r="E290" s="409"/>
      <c r="F290" s="409"/>
      <c r="G290" s="409"/>
      <c r="H290" s="409"/>
      <c r="I290" s="409"/>
      <c r="K290" s="430"/>
      <c r="L290" s="430"/>
      <c r="M290" s="430"/>
      <c r="N290" s="430"/>
      <c r="O290" s="430"/>
      <c r="Q290" s="432"/>
    </row>
    <row r="291" spans="2:17" hidden="1">
      <c r="B291" s="412" t="s">
        <v>683</v>
      </c>
      <c r="C291" s="413">
        <v>44567</v>
      </c>
      <c r="D291" s="414"/>
      <c r="E291" s="409"/>
      <c r="F291" s="409"/>
      <c r="G291" s="409"/>
      <c r="H291" s="409"/>
      <c r="I291" s="409"/>
      <c r="K291" s="430"/>
      <c r="L291" s="430"/>
      <c r="M291" s="430"/>
      <c r="N291" s="430"/>
      <c r="O291" s="430"/>
      <c r="Q291" s="432"/>
    </row>
    <row r="292" spans="2:17" hidden="1">
      <c r="B292" s="412" t="s">
        <v>683</v>
      </c>
      <c r="C292" s="413">
        <v>44567</v>
      </c>
      <c r="D292" s="414"/>
      <c r="E292" s="409"/>
      <c r="F292" s="409"/>
      <c r="G292" s="409"/>
      <c r="H292" s="409"/>
      <c r="I292" s="409"/>
      <c r="K292" s="430"/>
      <c r="L292" s="430"/>
      <c r="M292" s="430"/>
      <c r="N292" s="430"/>
      <c r="O292" s="430"/>
      <c r="Q292" s="432"/>
    </row>
    <row r="293" spans="2:17" hidden="1">
      <c r="B293" s="412" t="s">
        <v>683</v>
      </c>
      <c r="C293" s="413">
        <v>44567</v>
      </c>
      <c r="D293" s="414"/>
      <c r="E293" s="409"/>
      <c r="F293" s="409"/>
      <c r="G293" s="409"/>
      <c r="H293" s="409"/>
      <c r="I293" s="409"/>
      <c r="K293" s="430"/>
      <c r="L293" s="430"/>
      <c r="M293" s="430"/>
      <c r="N293" s="430"/>
      <c r="O293" s="430"/>
      <c r="Q293" s="432"/>
    </row>
    <row r="294" spans="2:17" hidden="1">
      <c r="B294" s="412" t="s">
        <v>683</v>
      </c>
      <c r="C294" s="413">
        <v>44567</v>
      </c>
      <c r="D294" s="414"/>
      <c r="E294" s="409"/>
      <c r="F294" s="409"/>
      <c r="G294" s="409"/>
      <c r="H294" s="409"/>
      <c r="I294" s="409"/>
      <c r="K294" s="430"/>
      <c r="L294" s="430"/>
      <c r="M294" s="430"/>
      <c r="N294" s="430"/>
      <c r="O294" s="430"/>
      <c r="Q294" s="432"/>
    </row>
    <row r="295" spans="2:17" hidden="1">
      <c r="B295" s="412" t="s">
        <v>683</v>
      </c>
      <c r="C295" s="413">
        <v>44567</v>
      </c>
      <c r="D295" s="414"/>
      <c r="E295" s="409"/>
      <c r="F295" s="409"/>
      <c r="G295" s="409"/>
      <c r="H295" s="409"/>
      <c r="I295" s="409"/>
      <c r="K295" s="430"/>
      <c r="L295" s="430"/>
      <c r="M295" s="430"/>
      <c r="N295" s="430"/>
      <c r="O295" s="430"/>
      <c r="Q295" s="432"/>
    </row>
    <row r="296" spans="2:17" hidden="1">
      <c r="B296" s="412" t="s">
        <v>683</v>
      </c>
      <c r="C296" s="413">
        <v>44567</v>
      </c>
      <c r="D296" s="414"/>
      <c r="E296" s="409"/>
      <c r="F296" s="409"/>
      <c r="G296" s="409"/>
      <c r="H296" s="409"/>
      <c r="I296" s="409"/>
      <c r="K296" s="430"/>
      <c r="L296" s="430"/>
      <c r="M296" s="430"/>
      <c r="N296" s="430"/>
      <c r="O296" s="430"/>
      <c r="Q296" s="432"/>
    </row>
    <row r="297" spans="2:17" hidden="1">
      <c r="B297" s="412" t="s">
        <v>683</v>
      </c>
      <c r="C297" s="413">
        <v>44567</v>
      </c>
      <c r="D297" s="414"/>
      <c r="E297" s="409"/>
      <c r="F297" s="409"/>
      <c r="G297" s="409"/>
      <c r="H297" s="409"/>
      <c r="I297" s="409"/>
      <c r="K297" s="430"/>
      <c r="L297" s="430"/>
      <c r="M297" s="430"/>
      <c r="N297" s="430"/>
      <c r="O297" s="430"/>
      <c r="Q297" s="432"/>
    </row>
    <row r="298" spans="2:17" hidden="1">
      <c r="B298" s="412" t="s">
        <v>683</v>
      </c>
      <c r="C298" s="413">
        <v>44567</v>
      </c>
      <c r="D298" s="414"/>
      <c r="E298" s="409"/>
      <c r="F298" s="409"/>
      <c r="G298" s="409"/>
      <c r="H298" s="409"/>
      <c r="I298" s="409"/>
      <c r="K298" s="430"/>
      <c r="L298" s="430"/>
      <c r="M298" s="430"/>
      <c r="N298" s="430"/>
      <c r="O298" s="430"/>
      <c r="Q298" s="432"/>
    </row>
    <row r="299" spans="2:17" hidden="1">
      <c r="B299" s="412" t="s">
        <v>683</v>
      </c>
      <c r="C299" s="413">
        <v>44567</v>
      </c>
      <c r="D299" s="414"/>
      <c r="E299" s="409"/>
      <c r="F299" s="409"/>
      <c r="G299" s="409"/>
      <c r="H299" s="409"/>
      <c r="I299" s="409"/>
      <c r="K299" s="430"/>
      <c r="L299" s="430"/>
      <c r="M299" s="430"/>
      <c r="N299" s="430"/>
      <c r="O299" s="430"/>
      <c r="Q299" s="432"/>
    </row>
    <row r="300" spans="2:17" hidden="1">
      <c r="B300" s="412" t="s">
        <v>683</v>
      </c>
      <c r="C300" s="413">
        <v>44567</v>
      </c>
      <c r="D300" s="414"/>
      <c r="E300" s="409"/>
      <c r="F300" s="409"/>
      <c r="G300" s="409"/>
      <c r="H300" s="409"/>
      <c r="I300" s="409"/>
      <c r="K300" s="430"/>
      <c r="L300" s="430"/>
      <c r="M300" s="430"/>
      <c r="N300" s="430"/>
      <c r="O300" s="430"/>
      <c r="Q300" s="432"/>
    </row>
    <row r="301" spans="2:17" hidden="1">
      <c r="B301" s="412" t="s">
        <v>683</v>
      </c>
      <c r="C301" s="413">
        <v>44567</v>
      </c>
      <c r="D301" s="414"/>
      <c r="E301" s="409"/>
      <c r="F301" s="409"/>
      <c r="G301" s="409"/>
      <c r="H301" s="409"/>
      <c r="I301" s="409"/>
      <c r="K301" s="430"/>
      <c r="L301" s="430"/>
      <c r="M301" s="430"/>
      <c r="N301" s="430"/>
      <c r="O301" s="430"/>
      <c r="Q301" s="432"/>
    </row>
    <row r="302" spans="2:17" hidden="1">
      <c r="B302" s="412" t="s">
        <v>683</v>
      </c>
      <c r="C302" s="413">
        <v>44567</v>
      </c>
      <c r="D302" s="414"/>
      <c r="E302" s="409"/>
      <c r="F302" s="409"/>
      <c r="G302" s="409"/>
      <c r="H302" s="409"/>
      <c r="I302" s="409"/>
      <c r="K302" s="430"/>
      <c r="L302" s="430"/>
      <c r="M302" s="430"/>
      <c r="N302" s="430"/>
      <c r="O302" s="430"/>
      <c r="Q302" s="432"/>
    </row>
    <row r="303" spans="2:17" hidden="1">
      <c r="B303" s="412" t="s">
        <v>683</v>
      </c>
      <c r="C303" s="413">
        <v>44567</v>
      </c>
      <c r="D303" s="414"/>
      <c r="E303" s="409"/>
      <c r="F303" s="409"/>
      <c r="G303" s="409"/>
      <c r="H303" s="409"/>
      <c r="I303" s="409"/>
      <c r="K303" s="430"/>
      <c r="L303" s="430"/>
      <c r="M303" s="430"/>
      <c r="N303" s="430"/>
      <c r="O303" s="430"/>
      <c r="Q303" s="432"/>
    </row>
    <row r="304" spans="2:17" hidden="1">
      <c r="B304" s="412" t="s">
        <v>683</v>
      </c>
      <c r="C304" s="413">
        <v>44567</v>
      </c>
      <c r="D304" s="414"/>
      <c r="E304" s="409"/>
      <c r="F304" s="409"/>
      <c r="G304" s="409"/>
      <c r="H304" s="409"/>
      <c r="I304" s="409"/>
      <c r="K304" s="430"/>
      <c r="L304" s="430"/>
      <c r="M304" s="430"/>
      <c r="N304" s="430"/>
      <c r="O304" s="430"/>
      <c r="Q304" s="432"/>
    </row>
    <row r="305" spans="2:17" hidden="1">
      <c r="B305" s="412" t="s">
        <v>683</v>
      </c>
      <c r="C305" s="413">
        <v>44567</v>
      </c>
      <c r="D305" s="414"/>
      <c r="E305" s="409"/>
      <c r="F305" s="409"/>
      <c r="G305" s="409"/>
      <c r="H305" s="409"/>
      <c r="I305" s="409"/>
      <c r="K305" s="430"/>
      <c r="L305" s="430"/>
      <c r="M305" s="430"/>
      <c r="N305" s="430"/>
      <c r="O305" s="430"/>
      <c r="Q305" s="432"/>
    </row>
    <row r="306" spans="2:17" hidden="1">
      <c r="B306" s="412" t="s">
        <v>683</v>
      </c>
      <c r="C306" s="413">
        <v>44567</v>
      </c>
      <c r="D306" s="414"/>
      <c r="E306" s="409"/>
      <c r="F306" s="409"/>
      <c r="G306" s="409"/>
      <c r="H306" s="409"/>
      <c r="I306" s="409"/>
      <c r="K306" s="430"/>
      <c r="L306" s="430"/>
      <c r="M306" s="430"/>
      <c r="N306" s="430"/>
      <c r="O306" s="430"/>
      <c r="Q306" s="432"/>
    </row>
    <row r="307" spans="2:17" hidden="1">
      <c r="B307" s="412" t="s">
        <v>683</v>
      </c>
      <c r="C307" s="413">
        <v>44567</v>
      </c>
      <c r="D307" s="414"/>
      <c r="E307" s="409"/>
      <c r="F307" s="409"/>
      <c r="G307" s="409"/>
      <c r="H307" s="409"/>
      <c r="I307" s="409"/>
      <c r="K307" s="430"/>
      <c r="L307" s="430"/>
      <c r="M307" s="430"/>
      <c r="N307" s="430"/>
      <c r="O307" s="430"/>
      <c r="Q307" s="432"/>
    </row>
    <row r="308" spans="2:17" hidden="1">
      <c r="B308" s="412" t="s">
        <v>683</v>
      </c>
      <c r="C308" s="413">
        <v>44567</v>
      </c>
      <c r="D308" s="414"/>
      <c r="E308" s="409"/>
      <c r="F308" s="409"/>
      <c r="G308" s="409"/>
      <c r="H308" s="409"/>
      <c r="I308" s="409"/>
      <c r="K308" s="430"/>
      <c r="L308" s="430"/>
      <c r="M308" s="430"/>
      <c r="N308" s="430"/>
      <c r="O308" s="430"/>
      <c r="Q308" s="432"/>
    </row>
    <row r="309" spans="2:17" hidden="1">
      <c r="B309" s="412" t="s">
        <v>683</v>
      </c>
      <c r="C309" s="413">
        <v>44567</v>
      </c>
      <c r="D309" s="414"/>
      <c r="E309" s="409"/>
      <c r="F309" s="409"/>
      <c r="G309" s="409"/>
      <c r="H309" s="409"/>
      <c r="I309" s="409"/>
      <c r="K309" s="430"/>
      <c r="L309" s="430"/>
      <c r="M309" s="430"/>
      <c r="N309" s="430"/>
      <c r="O309" s="430"/>
      <c r="Q309" s="432"/>
    </row>
    <row r="310" spans="2:17" hidden="1">
      <c r="B310" s="412" t="s">
        <v>683</v>
      </c>
      <c r="C310" s="413">
        <v>44567</v>
      </c>
      <c r="D310" s="414"/>
      <c r="E310" s="409"/>
      <c r="F310" s="409"/>
      <c r="G310" s="409"/>
      <c r="H310" s="409"/>
      <c r="I310" s="409"/>
      <c r="K310" s="430"/>
      <c r="L310" s="430"/>
      <c r="M310" s="430"/>
      <c r="N310" s="430"/>
      <c r="O310" s="430"/>
      <c r="Q310" s="432"/>
    </row>
    <row r="311" spans="2:17" hidden="1">
      <c r="B311" s="412" t="s">
        <v>683</v>
      </c>
      <c r="C311" s="413">
        <v>44567</v>
      </c>
      <c r="D311" s="414"/>
      <c r="E311" s="409"/>
      <c r="F311" s="409"/>
      <c r="G311" s="409"/>
      <c r="H311" s="409"/>
      <c r="I311" s="409"/>
      <c r="K311" s="430"/>
      <c r="L311" s="430"/>
      <c r="M311" s="430"/>
      <c r="N311" s="430"/>
      <c r="O311" s="430"/>
      <c r="Q311" s="432"/>
    </row>
    <row r="312" spans="2:17" hidden="1">
      <c r="B312" s="412" t="s">
        <v>683</v>
      </c>
      <c r="C312" s="413">
        <v>44567</v>
      </c>
      <c r="D312" s="414"/>
      <c r="E312" s="409"/>
      <c r="F312" s="409"/>
      <c r="G312" s="409"/>
      <c r="H312" s="409"/>
      <c r="I312" s="409"/>
      <c r="K312" s="430"/>
      <c r="L312" s="430"/>
      <c r="M312" s="430"/>
      <c r="N312" s="430"/>
      <c r="O312" s="430"/>
      <c r="Q312" s="432"/>
    </row>
    <row r="313" spans="2:17" hidden="1">
      <c r="B313" s="412" t="s">
        <v>683</v>
      </c>
      <c r="C313" s="413">
        <v>44567</v>
      </c>
      <c r="D313" s="414"/>
      <c r="E313" s="409"/>
      <c r="F313" s="409"/>
      <c r="G313" s="409"/>
      <c r="H313" s="409"/>
      <c r="I313" s="409"/>
      <c r="K313" s="430"/>
      <c r="L313" s="430"/>
      <c r="M313" s="430"/>
      <c r="N313" s="430"/>
      <c r="O313" s="430"/>
      <c r="Q313" s="432"/>
    </row>
    <row r="314" spans="2:17" hidden="1">
      <c r="B314" s="412" t="s">
        <v>683</v>
      </c>
      <c r="C314" s="413">
        <v>44567</v>
      </c>
      <c r="D314" s="414"/>
      <c r="E314" s="409"/>
      <c r="F314" s="409"/>
      <c r="G314" s="409"/>
      <c r="H314" s="409"/>
      <c r="I314" s="409"/>
      <c r="K314" s="430"/>
      <c r="L314" s="430"/>
      <c r="M314" s="430"/>
      <c r="N314" s="430"/>
      <c r="O314" s="430"/>
      <c r="Q314" s="432"/>
    </row>
    <row r="315" spans="2:17" hidden="1">
      <c r="B315" s="412" t="s">
        <v>683</v>
      </c>
      <c r="C315" s="413">
        <v>44567</v>
      </c>
      <c r="D315" s="414"/>
      <c r="E315" s="409"/>
      <c r="F315" s="409"/>
      <c r="G315" s="409"/>
      <c r="H315" s="409"/>
      <c r="I315" s="409"/>
      <c r="K315" s="430"/>
      <c r="L315" s="430"/>
      <c r="M315" s="430"/>
      <c r="N315" s="430"/>
      <c r="O315" s="430"/>
      <c r="Q315" s="432"/>
    </row>
    <row r="316" spans="2:17" hidden="1">
      <c r="B316" s="412" t="s">
        <v>683</v>
      </c>
      <c r="C316" s="413">
        <v>44567</v>
      </c>
      <c r="D316" s="414"/>
      <c r="E316" s="409"/>
      <c r="F316" s="409"/>
      <c r="G316" s="409"/>
      <c r="H316" s="409"/>
      <c r="I316" s="409"/>
      <c r="K316" s="430"/>
      <c r="L316" s="430"/>
      <c r="M316" s="430"/>
      <c r="N316" s="430"/>
      <c r="O316" s="430"/>
      <c r="Q316" s="432"/>
    </row>
    <row r="317" spans="2:17" hidden="1">
      <c r="B317" s="412" t="s">
        <v>683</v>
      </c>
      <c r="C317" s="413">
        <v>44567</v>
      </c>
      <c r="D317" s="414"/>
      <c r="E317" s="409"/>
      <c r="F317" s="409"/>
      <c r="G317" s="409"/>
      <c r="H317" s="409"/>
      <c r="I317" s="409"/>
      <c r="K317" s="430"/>
      <c r="L317" s="430"/>
      <c r="M317" s="430"/>
      <c r="N317" s="430"/>
      <c r="O317" s="430"/>
      <c r="Q317" s="432"/>
    </row>
    <row r="318" spans="2:17" hidden="1">
      <c r="B318" s="412" t="s">
        <v>683</v>
      </c>
      <c r="C318" s="413">
        <v>44567</v>
      </c>
      <c r="D318" s="414"/>
      <c r="E318" s="409"/>
      <c r="F318" s="409"/>
      <c r="G318" s="409"/>
      <c r="H318" s="409"/>
      <c r="I318" s="409"/>
      <c r="K318" s="430"/>
      <c r="L318" s="430"/>
      <c r="M318" s="430"/>
      <c r="N318" s="430"/>
      <c r="O318" s="430"/>
      <c r="Q318" s="432"/>
    </row>
    <row r="319" spans="2:17" hidden="1">
      <c r="B319" s="412" t="s">
        <v>683</v>
      </c>
      <c r="C319" s="413">
        <v>44567</v>
      </c>
      <c r="D319" s="414"/>
      <c r="E319" s="409"/>
      <c r="F319" s="409"/>
      <c r="G319" s="409"/>
      <c r="H319" s="409"/>
      <c r="I319" s="409"/>
      <c r="K319" s="430"/>
      <c r="L319" s="430"/>
      <c r="M319" s="430"/>
      <c r="N319" s="430"/>
      <c r="O319" s="430"/>
      <c r="Q319" s="432"/>
    </row>
    <row r="320" spans="2:17" hidden="1">
      <c r="B320" s="412" t="s">
        <v>683</v>
      </c>
      <c r="C320" s="413">
        <v>44567</v>
      </c>
      <c r="D320" s="414"/>
      <c r="E320" s="409"/>
      <c r="F320" s="409"/>
      <c r="G320" s="409"/>
      <c r="H320" s="409"/>
      <c r="I320" s="409"/>
      <c r="K320" s="430"/>
      <c r="L320" s="430"/>
      <c r="M320" s="430"/>
      <c r="N320" s="430"/>
      <c r="O320" s="430"/>
      <c r="Q320" s="432"/>
    </row>
    <row r="321" spans="2:17" hidden="1">
      <c r="B321" s="412" t="s">
        <v>683</v>
      </c>
      <c r="C321" s="413">
        <v>44567</v>
      </c>
      <c r="D321" s="414"/>
      <c r="E321" s="409"/>
      <c r="F321" s="409"/>
      <c r="G321" s="409"/>
      <c r="H321" s="409"/>
      <c r="I321" s="409"/>
      <c r="K321" s="430"/>
      <c r="L321" s="430"/>
      <c r="M321" s="430"/>
      <c r="N321" s="430"/>
      <c r="O321" s="430"/>
      <c r="Q321" s="432"/>
    </row>
    <row r="322" spans="2:17" hidden="1">
      <c r="B322" s="412" t="s">
        <v>683</v>
      </c>
      <c r="C322" s="413">
        <v>44567</v>
      </c>
      <c r="D322" s="414"/>
      <c r="E322" s="409"/>
      <c r="F322" s="409"/>
      <c r="G322" s="409"/>
      <c r="H322" s="409"/>
      <c r="I322" s="409"/>
      <c r="K322" s="430"/>
      <c r="L322" s="430"/>
      <c r="M322" s="430"/>
      <c r="N322" s="430"/>
      <c r="O322" s="430"/>
      <c r="Q322" s="432"/>
    </row>
    <row r="323" spans="2:17" hidden="1">
      <c r="B323" s="412" t="s">
        <v>683</v>
      </c>
      <c r="C323" s="413">
        <v>44567</v>
      </c>
      <c r="D323" s="414"/>
      <c r="E323" s="409"/>
      <c r="F323" s="409"/>
      <c r="G323" s="409"/>
      <c r="H323" s="409"/>
      <c r="I323" s="409"/>
      <c r="K323" s="430"/>
      <c r="L323" s="430"/>
      <c r="M323" s="430"/>
      <c r="N323" s="430"/>
      <c r="O323" s="430"/>
      <c r="Q323" s="432"/>
    </row>
    <row r="324" spans="2:17" hidden="1">
      <c r="B324" s="412" t="s">
        <v>683</v>
      </c>
      <c r="C324" s="413">
        <v>44567</v>
      </c>
      <c r="D324" s="414"/>
      <c r="E324" s="409"/>
      <c r="F324" s="409"/>
      <c r="G324" s="409"/>
      <c r="H324" s="409"/>
      <c r="I324" s="409"/>
      <c r="K324" s="430"/>
      <c r="L324" s="430"/>
      <c r="M324" s="430"/>
      <c r="N324" s="430"/>
      <c r="O324" s="430"/>
      <c r="Q324" s="432"/>
    </row>
    <row r="325" spans="2:17" hidden="1">
      <c r="B325" s="412" t="s">
        <v>683</v>
      </c>
      <c r="C325" s="413">
        <v>44567</v>
      </c>
      <c r="D325" s="414"/>
      <c r="E325" s="409"/>
      <c r="F325" s="409"/>
      <c r="G325" s="409"/>
      <c r="H325" s="409"/>
      <c r="I325" s="409"/>
      <c r="K325" s="430"/>
      <c r="L325" s="430"/>
      <c r="M325" s="430"/>
      <c r="N325" s="430"/>
      <c r="O325" s="430"/>
      <c r="Q325" s="432"/>
    </row>
    <row r="326" spans="2:17" hidden="1">
      <c r="B326" s="412" t="s">
        <v>683</v>
      </c>
      <c r="C326" s="413">
        <v>44567</v>
      </c>
      <c r="D326" s="414"/>
      <c r="E326" s="409"/>
      <c r="F326" s="409"/>
      <c r="G326" s="409"/>
      <c r="H326" s="409"/>
      <c r="I326" s="409"/>
      <c r="K326" s="430"/>
      <c r="L326" s="430"/>
      <c r="M326" s="430"/>
      <c r="N326" s="430"/>
      <c r="O326" s="430"/>
      <c r="Q326" s="432"/>
    </row>
    <row r="327" spans="2:17" hidden="1">
      <c r="B327" s="412" t="s">
        <v>683</v>
      </c>
      <c r="C327" s="413">
        <v>44567</v>
      </c>
      <c r="D327" s="414"/>
      <c r="E327" s="409"/>
      <c r="F327" s="409"/>
      <c r="G327" s="409"/>
      <c r="H327" s="409"/>
      <c r="I327" s="409"/>
      <c r="K327" s="430"/>
      <c r="L327" s="430"/>
      <c r="M327" s="430"/>
      <c r="N327" s="430"/>
      <c r="O327" s="430"/>
      <c r="Q327" s="432"/>
    </row>
    <row r="328" spans="2:17" hidden="1">
      <c r="B328" s="412" t="s">
        <v>683</v>
      </c>
      <c r="C328" s="413">
        <v>44567</v>
      </c>
      <c r="D328" s="414"/>
      <c r="E328" s="409"/>
      <c r="F328" s="409"/>
      <c r="G328" s="409"/>
      <c r="H328" s="409"/>
      <c r="I328" s="409"/>
      <c r="K328" s="430"/>
      <c r="L328" s="430"/>
      <c r="M328" s="430"/>
      <c r="N328" s="430"/>
      <c r="O328" s="430"/>
      <c r="Q328" s="432"/>
    </row>
    <row r="329" spans="2:17" hidden="1">
      <c r="B329" s="412" t="s">
        <v>683</v>
      </c>
      <c r="C329" s="413">
        <v>44567</v>
      </c>
      <c r="D329" s="414"/>
      <c r="E329" s="409"/>
      <c r="F329" s="409"/>
      <c r="G329" s="409"/>
      <c r="H329" s="409"/>
      <c r="I329" s="409"/>
      <c r="K329" s="430"/>
      <c r="L329" s="430"/>
      <c r="M329" s="430"/>
      <c r="N329" s="430"/>
      <c r="O329" s="430"/>
      <c r="Q329" s="432"/>
    </row>
    <row r="330" spans="2:17" hidden="1">
      <c r="B330" s="412" t="s">
        <v>683</v>
      </c>
      <c r="C330" s="413">
        <v>44567</v>
      </c>
      <c r="D330" s="414"/>
      <c r="E330" s="409"/>
      <c r="F330" s="409"/>
      <c r="G330" s="409"/>
      <c r="H330" s="409"/>
      <c r="I330" s="409"/>
      <c r="K330" s="430"/>
      <c r="L330" s="430"/>
      <c r="M330" s="430"/>
      <c r="N330" s="430"/>
      <c r="O330" s="430"/>
      <c r="Q330" s="432"/>
    </row>
    <row r="331" spans="2:17" hidden="1">
      <c r="B331" s="412" t="s">
        <v>683</v>
      </c>
      <c r="C331" s="413">
        <v>44567</v>
      </c>
      <c r="D331" s="414"/>
      <c r="E331" s="409"/>
      <c r="F331" s="409"/>
      <c r="G331" s="409"/>
      <c r="H331" s="409"/>
      <c r="I331" s="409"/>
      <c r="K331" s="430"/>
      <c r="L331" s="430"/>
      <c r="M331" s="430"/>
      <c r="N331" s="430"/>
      <c r="O331" s="430"/>
      <c r="Q331" s="432"/>
    </row>
    <row r="332" spans="2:17" hidden="1">
      <c r="B332" s="412" t="s">
        <v>683</v>
      </c>
      <c r="C332" s="413">
        <v>44567</v>
      </c>
      <c r="D332" s="414"/>
      <c r="E332" s="409"/>
      <c r="F332" s="409"/>
      <c r="G332" s="409"/>
      <c r="H332" s="409"/>
      <c r="I332" s="409"/>
      <c r="K332" s="430"/>
      <c r="L332" s="430"/>
      <c r="M332" s="430"/>
      <c r="N332" s="430"/>
      <c r="O332" s="430"/>
      <c r="Q332" s="432"/>
    </row>
    <row r="333" spans="2:17" hidden="1">
      <c r="B333" s="412" t="s">
        <v>683</v>
      </c>
      <c r="C333" s="413">
        <v>44567</v>
      </c>
      <c r="D333" s="414"/>
      <c r="E333" s="409"/>
      <c r="F333" s="409"/>
      <c r="G333" s="409"/>
      <c r="H333" s="409"/>
      <c r="I333" s="409"/>
      <c r="K333" s="430"/>
      <c r="L333" s="430"/>
      <c r="M333" s="430"/>
      <c r="N333" s="430"/>
      <c r="O333" s="430"/>
      <c r="Q333" s="432"/>
    </row>
    <row r="334" spans="2:17" hidden="1">
      <c r="B334" s="412" t="s">
        <v>683</v>
      </c>
      <c r="C334" s="413">
        <v>44567</v>
      </c>
      <c r="D334" s="414"/>
      <c r="E334" s="409"/>
      <c r="F334" s="409"/>
      <c r="G334" s="409"/>
      <c r="H334" s="409"/>
      <c r="I334" s="409"/>
      <c r="K334" s="430"/>
      <c r="L334" s="430"/>
      <c r="M334" s="430"/>
      <c r="N334" s="430"/>
      <c r="O334" s="430"/>
      <c r="Q334" s="432"/>
    </row>
    <row r="335" spans="2:17" hidden="1">
      <c r="B335" s="412" t="s">
        <v>683</v>
      </c>
      <c r="C335" s="413">
        <v>44567</v>
      </c>
      <c r="D335" s="414"/>
      <c r="E335" s="409"/>
      <c r="F335" s="409"/>
      <c r="G335" s="409"/>
      <c r="H335" s="409"/>
      <c r="I335" s="409"/>
      <c r="K335" s="430"/>
      <c r="L335" s="430"/>
      <c r="M335" s="430"/>
      <c r="N335" s="430"/>
      <c r="O335" s="430"/>
      <c r="Q335" s="432"/>
    </row>
    <row r="336" spans="2:17" hidden="1">
      <c r="B336" s="412" t="s">
        <v>683</v>
      </c>
      <c r="C336" s="413">
        <v>44567</v>
      </c>
      <c r="D336" s="414"/>
      <c r="E336" s="409"/>
      <c r="F336" s="409"/>
      <c r="G336" s="409"/>
      <c r="H336" s="409"/>
      <c r="I336" s="409"/>
      <c r="K336" s="430"/>
      <c r="L336" s="430"/>
      <c r="M336" s="430"/>
      <c r="N336" s="430"/>
      <c r="O336" s="430"/>
      <c r="Q336" s="432"/>
    </row>
    <row r="337" spans="2:17" hidden="1">
      <c r="B337" s="412" t="s">
        <v>683</v>
      </c>
      <c r="C337" s="413">
        <v>44567</v>
      </c>
      <c r="D337" s="414"/>
      <c r="E337" s="409"/>
      <c r="F337" s="409"/>
      <c r="G337" s="409"/>
      <c r="H337" s="409"/>
      <c r="I337" s="409"/>
      <c r="K337" s="430"/>
      <c r="L337" s="430"/>
      <c r="M337" s="430"/>
      <c r="N337" s="430"/>
      <c r="O337" s="430"/>
      <c r="Q337" s="432"/>
    </row>
    <row r="338" spans="2:17" hidden="1">
      <c r="B338" s="412" t="s">
        <v>683</v>
      </c>
      <c r="C338" s="413">
        <v>44567</v>
      </c>
      <c r="D338" s="414"/>
      <c r="E338" s="409"/>
      <c r="F338" s="409"/>
      <c r="G338" s="409"/>
      <c r="H338" s="409"/>
      <c r="I338" s="409"/>
      <c r="K338" s="430"/>
      <c r="L338" s="430"/>
      <c r="M338" s="430"/>
      <c r="N338" s="430"/>
      <c r="O338" s="430"/>
      <c r="Q338" s="432"/>
    </row>
    <row r="339" spans="2:17" hidden="1">
      <c r="B339" s="412" t="s">
        <v>683</v>
      </c>
      <c r="C339" s="413">
        <v>44567</v>
      </c>
      <c r="D339" s="414"/>
      <c r="E339" s="409"/>
      <c r="F339" s="409"/>
      <c r="G339" s="409"/>
      <c r="H339" s="409"/>
      <c r="I339" s="409"/>
      <c r="K339" s="430"/>
      <c r="L339" s="430"/>
      <c r="M339" s="430"/>
      <c r="N339" s="430"/>
      <c r="O339" s="430"/>
      <c r="Q339" s="432"/>
    </row>
    <row r="340" spans="2:17" hidden="1">
      <c r="B340" s="412" t="s">
        <v>683</v>
      </c>
      <c r="C340" s="413">
        <v>44567</v>
      </c>
      <c r="D340" s="414"/>
      <c r="E340" s="409"/>
      <c r="F340" s="409"/>
      <c r="G340" s="409"/>
      <c r="H340" s="409"/>
      <c r="I340" s="409"/>
      <c r="K340" s="430"/>
      <c r="L340" s="430"/>
      <c r="M340" s="430"/>
      <c r="N340" s="430"/>
      <c r="O340" s="430"/>
      <c r="Q340" s="432"/>
    </row>
    <row r="341" spans="2:17" hidden="1">
      <c r="B341" s="412" t="s">
        <v>683</v>
      </c>
      <c r="C341" s="413">
        <v>44567</v>
      </c>
      <c r="D341" s="414"/>
      <c r="E341" s="409"/>
      <c r="F341" s="409"/>
      <c r="G341" s="409"/>
      <c r="H341" s="409"/>
      <c r="I341" s="409"/>
      <c r="K341" s="430"/>
      <c r="L341" s="430"/>
      <c r="M341" s="430"/>
      <c r="N341" s="430"/>
      <c r="O341" s="430"/>
      <c r="Q341" s="432"/>
    </row>
    <row r="342" spans="2:17" hidden="1">
      <c r="B342" s="412" t="s">
        <v>683</v>
      </c>
      <c r="C342" s="413">
        <v>44567</v>
      </c>
      <c r="D342" s="414"/>
      <c r="E342" s="409"/>
      <c r="F342" s="409"/>
      <c r="G342" s="409"/>
      <c r="H342" s="409"/>
      <c r="I342" s="409"/>
      <c r="K342" s="430"/>
      <c r="L342" s="430"/>
      <c r="M342" s="430"/>
      <c r="N342" s="430"/>
      <c r="O342" s="430"/>
      <c r="Q342" s="432"/>
    </row>
    <row r="343" spans="2:17" hidden="1">
      <c r="B343" s="412" t="s">
        <v>683</v>
      </c>
      <c r="C343" s="413">
        <v>44567</v>
      </c>
      <c r="D343" s="414"/>
      <c r="E343" s="409"/>
      <c r="F343" s="409"/>
      <c r="G343" s="409"/>
      <c r="H343" s="409"/>
      <c r="I343" s="409"/>
      <c r="K343" s="430"/>
      <c r="L343" s="430"/>
      <c r="M343" s="430"/>
      <c r="N343" s="430"/>
      <c r="O343" s="430"/>
      <c r="Q343" s="432"/>
    </row>
    <row r="344" spans="2:17" hidden="1">
      <c r="B344" s="412" t="s">
        <v>683</v>
      </c>
      <c r="C344" s="413">
        <v>44567</v>
      </c>
      <c r="D344" s="414"/>
      <c r="E344" s="409"/>
      <c r="F344" s="409"/>
      <c r="G344" s="409"/>
      <c r="H344" s="409"/>
      <c r="I344" s="409"/>
      <c r="K344" s="430"/>
      <c r="L344" s="430"/>
      <c r="M344" s="430"/>
      <c r="N344" s="430"/>
      <c r="O344" s="430"/>
      <c r="Q344" s="432"/>
    </row>
    <row r="345" spans="2:17" hidden="1">
      <c r="B345" s="412" t="s">
        <v>683</v>
      </c>
      <c r="C345" s="413">
        <v>44567</v>
      </c>
      <c r="D345" s="414"/>
      <c r="E345" s="409"/>
      <c r="F345" s="409"/>
      <c r="G345" s="409"/>
      <c r="H345" s="409"/>
      <c r="I345" s="409"/>
      <c r="K345" s="430"/>
      <c r="L345" s="430"/>
      <c r="M345" s="430"/>
      <c r="N345" s="430"/>
      <c r="O345" s="430"/>
      <c r="Q345" s="432"/>
    </row>
    <row r="346" spans="2:17" hidden="1">
      <c r="B346" s="412" t="s">
        <v>683</v>
      </c>
      <c r="C346" s="413">
        <v>44567</v>
      </c>
      <c r="D346" s="414"/>
      <c r="E346" s="409"/>
      <c r="F346" s="409"/>
      <c r="G346" s="409"/>
      <c r="H346" s="409"/>
      <c r="I346" s="409"/>
      <c r="K346" s="430"/>
      <c r="L346" s="430"/>
      <c r="M346" s="430"/>
      <c r="N346" s="430"/>
      <c r="O346" s="430"/>
      <c r="Q346" s="432"/>
    </row>
    <row r="347" spans="2:17" hidden="1">
      <c r="B347" s="412" t="s">
        <v>683</v>
      </c>
      <c r="C347" s="413">
        <v>44567</v>
      </c>
      <c r="D347" s="414"/>
      <c r="E347" s="409"/>
      <c r="F347" s="409"/>
      <c r="G347" s="409"/>
      <c r="H347" s="409"/>
      <c r="I347" s="409"/>
      <c r="K347" s="430"/>
      <c r="L347" s="430"/>
      <c r="M347" s="430"/>
      <c r="N347" s="430"/>
      <c r="O347" s="430"/>
      <c r="Q347" s="432"/>
    </row>
    <row r="348" spans="2:17" hidden="1">
      <c r="B348" s="412" t="s">
        <v>683</v>
      </c>
      <c r="C348" s="413">
        <v>44567</v>
      </c>
      <c r="D348" s="414"/>
      <c r="E348" s="409"/>
      <c r="F348" s="409"/>
      <c r="G348" s="409"/>
      <c r="H348" s="409"/>
      <c r="I348" s="409"/>
      <c r="K348" s="430"/>
      <c r="L348" s="430"/>
      <c r="M348" s="430"/>
      <c r="N348" s="430"/>
      <c r="O348" s="430"/>
      <c r="Q348" s="432"/>
    </row>
    <row r="349" spans="2:17" hidden="1">
      <c r="B349" s="412" t="s">
        <v>683</v>
      </c>
      <c r="C349" s="413">
        <v>44567</v>
      </c>
      <c r="D349" s="414"/>
      <c r="E349" s="409"/>
      <c r="F349" s="409"/>
      <c r="G349" s="409"/>
      <c r="H349" s="409"/>
      <c r="I349" s="409"/>
      <c r="K349" s="430"/>
      <c r="L349" s="430"/>
      <c r="M349" s="430"/>
      <c r="N349" s="430"/>
      <c r="O349" s="430"/>
      <c r="Q349" s="432"/>
    </row>
    <row r="350" spans="2:17" hidden="1">
      <c r="B350" s="412" t="s">
        <v>683</v>
      </c>
      <c r="C350" s="413">
        <v>44567</v>
      </c>
      <c r="D350" s="414"/>
      <c r="E350" s="409"/>
      <c r="F350" s="409"/>
      <c r="G350" s="409"/>
      <c r="H350" s="409"/>
      <c r="I350" s="409"/>
      <c r="K350" s="430"/>
      <c r="L350" s="430"/>
      <c r="M350" s="430"/>
      <c r="N350" s="430"/>
      <c r="O350" s="430"/>
      <c r="Q350" s="432"/>
    </row>
    <row r="351" spans="2:17" hidden="1">
      <c r="B351" s="412" t="s">
        <v>683</v>
      </c>
      <c r="C351" s="413">
        <v>44567</v>
      </c>
      <c r="D351" s="414"/>
      <c r="E351" s="409"/>
      <c r="F351" s="409"/>
      <c r="G351" s="409"/>
      <c r="H351" s="409"/>
      <c r="I351" s="409"/>
      <c r="K351" s="430"/>
      <c r="L351" s="430"/>
      <c r="M351" s="430"/>
      <c r="N351" s="430"/>
      <c r="O351" s="430"/>
      <c r="Q351" s="432"/>
    </row>
    <row r="352" spans="2:17" hidden="1">
      <c r="B352" s="412" t="s">
        <v>683</v>
      </c>
      <c r="C352" s="413">
        <v>44567</v>
      </c>
      <c r="D352" s="414"/>
      <c r="E352" s="409"/>
      <c r="F352" s="409"/>
      <c r="G352" s="409"/>
      <c r="H352" s="409"/>
      <c r="I352" s="409"/>
      <c r="K352" s="430"/>
      <c r="L352" s="430"/>
      <c r="M352" s="430"/>
      <c r="N352" s="430"/>
      <c r="O352" s="430"/>
      <c r="Q352" s="432"/>
    </row>
    <row r="353" spans="2:17" hidden="1">
      <c r="B353" s="412" t="s">
        <v>683</v>
      </c>
      <c r="C353" s="413">
        <v>44567</v>
      </c>
      <c r="D353" s="414"/>
      <c r="E353" s="409"/>
      <c r="F353" s="409"/>
      <c r="G353" s="409"/>
      <c r="H353" s="409"/>
      <c r="I353" s="409"/>
      <c r="K353" s="430"/>
      <c r="L353" s="430"/>
      <c r="M353" s="430"/>
      <c r="N353" s="430"/>
      <c r="O353" s="430"/>
      <c r="Q353" s="432"/>
    </row>
    <row r="354" spans="2:17" hidden="1">
      <c r="B354" s="412" t="s">
        <v>683</v>
      </c>
      <c r="C354" s="413">
        <v>44567</v>
      </c>
      <c r="D354" s="414"/>
      <c r="E354" s="409"/>
      <c r="F354" s="409"/>
      <c r="G354" s="409"/>
      <c r="H354" s="409"/>
      <c r="I354" s="409"/>
      <c r="K354" s="430"/>
      <c r="L354" s="430"/>
      <c r="M354" s="430"/>
      <c r="N354" s="430"/>
      <c r="O354" s="430"/>
      <c r="Q354" s="432"/>
    </row>
    <row r="355" spans="2:17" hidden="1">
      <c r="B355" s="412" t="s">
        <v>683</v>
      </c>
      <c r="C355" s="413">
        <v>44567</v>
      </c>
      <c r="D355" s="414"/>
      <c r="E355" s="409"/>
      <c r="F355" s="409"/>
      <c r="G355" s="409"/>
      <c r="H355" s="409"/>
      <c r="I355" s="409"/>
      <c r="K355" s="430"/>
      <c r="L355" s="430"/>
      <c r="M355" s="430"/>
      <c r="N355" s="430"/>
      <c r="O355" s="430"/>
      <c r="Q355" s="432"/>
    </row>
    <row r="356" spans="2:17" hidden="1">
      <c r="B356" s="412" t="s">
        <v>683</v>
      </c>
      <c r="C356" s="413">
        <v>44567</v>
      </c>
      <c r="D356" s="414"/>
      <c r="E356" s="409"/>
      <c r="F356" s="409"/>
      <c r="G356" s="409"/>
      <c r="H356" s="409"/>
      <c r="I356" s="409"/>
      <c r="K356" s="430"/>
      <c r="L356" s="430"/>
      <c r="M356" s="430"/>
      <c r="N356" s="430"/>
      <c r="O356" s="430"/>
      <c r="Q356" s="432"/>
    </row>
    <row r="357" spans="2:17" hidden="1">
      <c r="B357" s="412" t="s">
        <v>683</v>
      </c>
      <c r="C357" s="413">
        <v>44567</v>
      </c>
      <c r="D357" s="414"/>
      <c r="E357" s="409"/>
      <c r="F357" s="409"/>
      <c r="G357" s="409"/>
      <c r="H357" s="409"/>
      <c r="I357" s="409"/>
      <c r="K357" s="430"/>
      <c r="L357" s="430"/>
      <c r="M357" s="430"/>
      <c r="N357" s="430"/>
      <c r="O357" s="430"/>
      <c r="Q357" s="432"/>
    </row>
    <row r="358" spans="2:17" hidden="1">
      <c r="B358" s="412" t="s">
        <v>683</v>
      </c>
      <c r="C358" s="413">
        <v>44567</v>
      </c>
      <c r="D358" s="414"/>
      <c r="E358" s="409"/>
      <c r="F358" s="409"/>
      <c r="G358" s="409"/>
      <c r="H358" s="409"/>
      <c r="I358" s="409"/>
      <c r="K358" s="430"/>
      <c r="L358" s="430"/>
      <c r="M358" s="430"/>
      <c r="N358" s="430"/>
      <c r="O358" s="430"/>
      <c r="Q358" s="432"/>
    </row>
    <row r="359" spans="2:17" hidden="1">
      <c r="B359" s="412" t="s">
        <v>683</v>
      </c>
      <c r="C359" s="413">
        <v>44567</v>
      </c>
      <c r="D359" s="414"/>
      <c r="E359" s="409"/>
      <c r="F359" s="409"/>
      <c r="G359" s="409"/>
      <c r="H359" s="409"/>
      <c r="I359" s="409"/>
      <c r="K359" s="430"/>
      <c r="L359" s="430"/>
      <c r="M359" s="430"/>
      <c r="N359" s="430"/>
      <c r="O359" s="430"/>
      <c r="Q359" s="432"/>
    </row>
    <row r="360" spans="2:17" hidden="1">
      <c r="B360" s="412" t="s">
        <v>683</v>
      </c>
      <c r="C360" s="413">
        <v>44567</v>
      </c>
      <c r="D360" s="414"/>
      <c r="E360" s="409"/>
      <c r="F360" s="409"/>
      <c r="G360" s="409"/>
      <c r="H360" s="409"/>
      <c r="I360" s="409"/>
      <c r="K360" s="430"/>
      <c r="L360" s="430"/>
      <c r="M360" s="430"/>
      <c r="N360" s="430"/>
      <c r="O360" s="430"/>
      <c r="Q360" s="432"/>
    </row>
    <row r="361" spans="2:17" hidden="1">
      <c r="B361" s="412" t="s">
        <v>683</v>
      </c>
      <c r="C361" s="413">
        <v>44567</v>
      </c>
      <c r="D361" s="414"/>
      <c r="E361" s="409"/>
      <c r="F361" s="409"/>
      <c r="G361" s="409"/>
      <c r="H361" s="409"/>
      <c r="I361" s="409"/>
      <c r="K361" s="430"/>
      <c r="L361" s="430"/>
      <c r="M361" s="430"/>
      <c r="N361" s="430"/>
      <c r="O361" s="430"/>
      <c r="Q361" s="432"/>
    </row>
    <row r="362" spans="2:17" hidden="1">
      <c r="B362" s="412" t="s">
        <v>683</v>
      </c>
      <c r="C362" s="413">
        <v>44567</v>
      </c>
      <c r="D362" s="414"/>
      <c r="E362" s="409"/>
      <c r="F362" s="409"/>
      <c r="G362" s="409"/>
      <c r="H362" s="409"/>
      <c r="I362" s="409"/>
      <c r="K362" s="430"/>
      <c r="L362" s="430"/>
      <c r="M362" s="430"/>
      <c r="N362" s="430"/>
      <c r="O362" s="430"/>
      <c r="Q362" s="432"/>
    </row>
    <row r="363" spans="2:17" hidden="1">
      <c r="B363" s="412" t="s">
        <v>683</v>
      </c>
      <c r="C363" s="413">
        <v>44567</v>
      </c>
      <c r="D363" s="414"/>
      <c r="E363" s="409"/>
      <c r="F363" s="409"/>
      <c r="G363" s="409"/>
      <c r="H363" s="409"/>
      <c r="I363" s="409"/>
      <c r="K363" s="430"/>
      <c r="L363" s="430"/>
      <c r="M363" s="430"/>
      <c r="N363" s="430"/>
      <c r="O363" s="430"/>
      <c r="Q363" s="432"/>
    </row>
    <row r="364" spans="2:17" hidden="1">
      <c r="B364" s="412" t="s">
        <v>683</v>
      </c>
      <c r="C364" s="413">
        <v>44567</v>
      </c>
      <c r="D364" s="414"/>
      <c r="E364" s="409"/>
      <c r="F364" s="409"/>
      <c r="G364" s="409"/>
      <c r="H364" s="409"/>
      <c r="I364" s="409"/>
      <c r="K364" s="430"/>
      <c r="L364" s="430"/>
      <c r="M364" s="430"/>
      <c r="N364" s="430"/>
      <c r="O364" s="430"/>
      <c r="Q364" s="432"/>
    </row>
    <row r="365" spans="2:17" hidden="1">
      <c r="B365" s="412" t="s">
        <v>683</v>
      </c>
      <c r="C365" s="413">
        <v>44567</v>
      </c>
      <c r="D365" s="414"/>
      <c r="E365" s="409"/>
      <c r="F365" s="409"/>
      <c r="G365" s="409"/>
      <c r="H365" s="409"/>
      <c r="I365" s="409"/>
      <c r="K365" s="430"/>
      <c r="L365" s="430"/>
      <c r="M365" s="430"/>
      <c r="N365" s="430"/>
      <c r="O365" s="430"/>
      <c r="Q365" s="432"/>
    </row>
    <row r="366" spans="2:17" hidden="1">
      <c r="B366" s="412" t="s">
        <v>683</v>
      </c>
      <c r="C366" s="413">
        <v>44567</v>
      </c>
      <c r="D366" s="414"/>
      <c r="E366" s="409"/>
      <c r="F366" s="409"/>
      <c r="G366" s="409"/>
      <c r="H366" s="409"/>
      <c r="I366" s="409"/>
      <c r="K366" s="430"/>
      <c r="L366" s="430"/>
      <c r="M366" s="430"/>
      <c r="N366" s="430"/>
      <c r="O366" s="430"/>
      <c r="Q366" s="432"/>
    </row>
    <row r="367" spans="2:17" hidden="1">
      <c r="B367" s="412" t="s">
        <v>683</v>
      </c>
      <c r="C367" s="413">
        <v>44567</v>
      </c>
      <c r="D367" s="414"/>
      <c r="E367" s="409"/>
      <c r="F367" s="409"/>
      <c r="G367" s="409"/>
      <c r="H367" s="409"/>
      <c r="I367" s="409"/>
      <c r="K367" s="430"/>
      <c r="L367" s="430"/>
      <c r="M367" s="430"/>
      <c r="N367" s="430"/>
      <c r="O367" s="430"/>
      <c r="Q367" s="432"/>
    </row>
    <row r="368" spans="2:17" hidden="1">
      <c r="B368" s="412" t="s">
        <v>683</v>
      </c>
      <c r="C368" s="413">
        <v>44567</v>
      </c>
      <c r="D368" s="414"/>
      <c r="E368" s="409"/>
      <c r="F368" s="409"/>
      <c r="G368" s="409"/>
      <c r="H368" s="409"/>
      <c r="I368" s="409"/>
      <c r="K368" s="430"/>
      <c r="L368" s="430"/>
      <c r="M368" s="430"/>
      <c r="N368" s="430"/>
      <c r="O368" s="430"/>
      <c r="Q368" s="432"/>
    </row>
    <row r="369" spans="2:17" hidden="1">
      <c r="B369" s="412" t="s">
        <v>683</v>
      </c>
      <c r="C369" s="413">
        <v>44567</v>
      </c>
      <c r="D369" s="414"/>
      <c r="E369" s="409"/>
      <c r="F369" s="409"/>
      <c r="G369" s="409"/>
      <c r="H369" s="409"/>
      <c r="I369" s="409"/>
      <c r="K369" s="430"/>
      <c r="L369" s="430"/>
      <c r="M369" s="430"/>
      <c r="N369" s="430"/>
      <c r="O369" s="430"/>
      <c r="Q369" s="432"/>
    </row>
    <row r="370" spans="2:17" hidden="1">
      <c r="B370" s="412" t="s">
        <v>683</v>
      </c>
      <c r="C370" s="413">
        <v>44567</v>
      </c>
      <c r="D370" s="414"/>
      <c r="E370" s="409"/>
      <c r="F370" s="409"/>
      <c r="G370" s="409"/>
      <c r="H370" s="409"/>
      <c r="I370" s="409"/>
      <c r="K370" s="430"/>
      <c r="L370" s="430"/>
      <c r="M370" s="430"/>
      <c r="N370" s="430"/>
      <c r="O370" s="430"/>
      <c r="Q370" s="432"/>
    </row>
    <row r="371" spans="2:17" hidden="1">
      <c r="B371" s="412" t="s">
        <v>683</v>
      </c>
      <c r="C371" s="413">
        <v>44567</v>
      </c>
      <c r="D371" s="414"/>
      <c r="E371" s="409"/>
      <c r="F371" s="409"/>
      <c r="G371" s="409"/>
      <c r="H371" s="409"/>
      <c r="I371" s="409"/>
      <c r="K371" s="430"/>
      <c r="L371" s="430"/>
      <c r="M371" s="430"/>
      <c r="N371" s="430"/>
      <c r="O371" s="430"/>
      <c r="Q371" s="432"/>
    </row>
    <row r="372" spans="2:17" hidden="1">
      <c r="B372" s="412" t="s">
        <v>683</v>
      </c>
      <c r="C372" s="413">
        <v>44567</v>
      </c>
      <c r="D372" s="414"/>
      <c r="E372" s="409"/>
      <c r="F372" s="409"/>
      <c r="G372" s="409"/>
      <c r="H372" s="409"/>
      <c r="I372" s="409"/>
      <c r="K372" s="430"/>
      <c r="L372" s="430"/>
      <c r="M372" s="430"/>
      <c r="N372" s="430"/>
      <c r="O372" s="430"/>
      <c r="Q372" s="432"/>
    </row>
    <row r="373" spans="2:17" hidden="1">
      <c r="B373" s="412" t="s">
        <v>683</v>
      </c>
      <c r="C373" s="413">
        <v>44567</v>
      </c>
      <c r="D373" s="414"/>
      <c r="E373" s="409"/>
      <c r="F373" s="409"/>
      <c r="G373" s="409"/>
      <c r="H373" s="409"/>
      <c r="I373" s="409"/>
      <c r="K373" s="430"/>
      <c r="L373" s="430"/>
      <c r="M373" s="430"/>
      <c r="N373" s="430"/>
      <c r="O373" s="430"/>
      <c r="Q373" s="432"/>
    </row>
    <row r="374" spans="2:17" hidden="1">
      <c r="B374" s="412" t="s">
        <v>683</v>
      </c>
      <c r="C374" s="413">
        <v>44567</v>
      </c>
      <c r="D374" s="414"/>
      <c r="E374" s="409"/>
      <c r="F374" s="409"/>
      <c r="G374" s="409"/>
      <c r="H374" s="409"/>
      <c r="I374" s="409"/>
      <c r="K374" s="430"/>
      <c r="L374" s="430"/>
      <c r="M374" s="430"/>
      <c r="N374" s="430"/>
      <c r="O374" s="430"/>
      <c r="Q374" s="432"/>
    </row>
    <row r="375" spans="2:17" hidden="1">
      <c r="B375" s="412" t="s">
        <v>683</v>
      </c>
      <c r="C375" s="413">
        <v>44567</v>
      </c>
      <c r="D375" s="414"/>
      <c r="E375" s="409"/>
      <c r="F375" s="409"/>
      <c r="G375" s="409"/>
      <c r="H375" s="409"/>
      <c r="I375" s="409"/>
      <c r="K375" s="430"/>
      <c r="L375" s="430"/>
      <c r="M375" s="430"/>
      <c r="N375" s="430"/>
      <c r="O375" s="430"/>
      <c r="Q375" s="432"/>
    </row>
    <row r="376" spans="2:17" hidden="1">
      <c r="B376" s="412" t="s">
        <v>683</v>
      </c>
      <c r="C376" s="413">
        <v>44567</v>
      </c>
      <c r="D376" s="414"/>
      <c r="E376" s="409"/>
      <c r="F376" s="409"/>
      <c r="G376" s="409"/>
      <c r="H376" s="409"/>
      <c r="I376" s="409"/>
      <c r="K376" s="430"/>
      <c r="L376" s="430"/>
      <c r="M376" s="430"/>
      <c r="N376" s="430"/>
      <c r="O376" s="430"/>
      <c r="Q376" s="432"/>
    </row>
    <row r="377" spans="2:17" hidden="1">
      <c r="B377" s="412" t="s">
        <v>683</v>
      </c>
      <c r="C377" s="413">
        <v>44567</v>
      </c>
      <c r="D377" s="414"/>
      <c r="E377" s="409"/>
      <c r="F377" s="409"/>
      <c r="G377" s="409"/>
      <c r="H377" s="409"/>
      <c r="I377" s="409"/>
      <c r="K377" s="430"/>
      <c r="L377" s="430"/>
      <c r="M377" s="430"/>
      <c r="N377" s="430"/>
      <c r="O377" s="430"/>
      <c r="Q377" s="432"/>
    </row>
    <row r="378" spans="2:17" hidden="1">
      <c r="B378" s="412" t="s">
        <v>683</v>
      </c>
      <c r="C378" s="413">
        <v>44567</v>
      </c>
      <c r="D378" s="414"/>
      <c r="E378" s="409"/>
      <c r="F378" s="409"/>
      <c r="G378" s="409"/>
      <c r="H378" s="409"/>
      <c r="I378" s="409"/>
      <c r="K378" s="430"/>
      <c r="L378" s="430"/>
      <c r="M378" s="430"/>
      <c r="N378" s="430"/>
      <c r="O378" s="430"/>
      <c r="Q378" s="432"/>
    </row>
    <row r="379" spans="2:17" hidden="1">
      <c r="B379" s="412" t="s">
        <v>683</v>
      </c>
      <c r="C379" s="413">
        <v>44567</v>
      </c>
      <c r="D379" s="414"/>
      <c r="E379" s="409"/>
      <c r="F379" s="409"/>
      <c r="G379" s="409"/>
      <c r="H379" s="409"/>
      <c r="I379" s="409"/>
      <c r="K379" s="430"/>
      <c r="L379" s="430"/>
      <c r="M379" s="430"/>
      <c r="N379" s="430"/>
      <c r="O379" s="430"/>
      <c r="Q379" s="432"/>
    </row>
    <row r="380" spans="2:17" hidden="1">
      <c r="B380" s="412" t="s">
        <v>683</v>
      </c>
      <c r="C380" s="413">
        <v>44567</v>
      </c>
      <c r="D380" s="414"/>
      <c r="E380" s="409"/>
      <c r="F380" s="409"/>
      <c r="G380" s="409"/>
      <c r="H380" s="409"/>
      <c r="I380" s="409"/>
      <c r="K380" s="430"/>
      <c r="L380" s="430"/>
      <c r="M380" s="430"/>
      <c r="N380" s="430"/>
      <c r="O380" s="430"/>
      <c r="Q380" s="432"/>
    </row>
    <row r="381" spans="2:17" hidden="1">
      <c r="B381" s="412" t="s">
        <v>683</v>
      </c>
      <c r="C381" s="413">
        <v>44567</v>
      </c>
      <c r="D381" s="414"/>
      <c r="E381" s="409"/>
      <c r="F381" s="409"/>
      <c r="G381" s="409"/>
      <c r="H381" s="409"/>
      <c r="I381" s="409"/>
      <c r="K381" s="430"/>
      <c r="L381" s="430"/>
      <c r="M381" s="430"/>
      <c r="N381" s="430"/>
      <c r="O381" s="430"/>
      <c r="Q381" s="432"/>
    </row>
    <row r="382" spans="2:17" hidden="1">
      <c r="B382" s="412" t="s">
        <v>683</v>
      </c>
      <c r="C382" s="413">
        <v>44567</v>
      </c>
      <c r="D382" s="414"/>
      <c r="E382" s="409"/>
      <c r="F382" s="409"/>
      <c r="G382" s="409"/>
      <c r="H382" s="409"/>
      <c r="I382" s="409"/>
      <c r="K382" s="430"/>
      <c r="L382" s="430"/>
      <c r="M382" s="430"/>
      <c r="N382" s="430"/>
      <c r="O382" s="430"/>
      <c r="Q382" s="432"/>
    </row>
    <row r="383" spans="2:17" hidden="1">
      <c r="B383" s="412" t="s">
        <v>683</v>
      </c>
      <c r="C383" s="413">
        <v>44567</v>
      </c>
      <c r="D383" s="414"/>
      <c r="E383" s="409"/>
      <c r="F383" s="409"/>
      <c r="G383" s="409"/>
      <c r="H383" s="409"/>
      <c r="I383" s="409"/>
      <c r="K383" s="430"/>
      <c r="L383" s="430"/>
      <c r="M383" s="430"/>
      <c r="N383" s="430"/>
      <c r="O383" s="430"/>
      <c r="Q383" s="432"/>
    </row>
    <row r="384" spans="2:17" hidden="1">
      <c r="B384" s="412" t="s">
        <v>683</v>
      </c>
      <c r="C384" s="413">
        <v>44567</v>
      </c>
      <c r="D384" s="414"/>
      <c r="E384" s="409"/>
      <c r="F384" s="409"/>
      <c r="G384" s="409"/>
      <c r="H384" s="409"/>
      <c r="I384" s="409"/>
      <c r="K384" s="430"/>
      <c r="L384" s="430"/>
      <c r="M384" s="430"/>
      <c r="N384" s="430"/>
      <c r="O384" s="430"/>
      <c r="Q384" s="432"/>
    </row>
    <row r="385" spans="2:17" hidden="1">
      <c r="B385" s="412" t="s">
        <v>683</v>
      </c>
      <c r="C385" s="413">
        <v>44567</v>
      </c>
      <c r="D385" s="414"/>
      <c r="E385" s="409"/>
      <c r="F385" s="409"/>
      <c r="G385" s="409"/>
      <c r="H385" s="409"/>
      <c r="I385" s="409"/>
      <c r="K385" s="430"/>
      <c r="L385" s="430"/>
      <c r="M385" s="430"/>
      <c r="N385" s="430"/>
      <c r="O385" s="430"/>
      <c r="Q385" s="432"/>
    </row>
    <row r="386" spans="2:17" hidden="1">
      <c r="B386" s="412" t="s">
        <v>683</v>
      </c>
      <c r="C386" s="413">
        <v>44567</v>
      </c>
      <c r="D386" s="414"/>
      <c r="E386" s="409"/>
      <c r="F386" s="409"/>
      <c r="G386" s="409"/>
      <c r="H386" s="409"/>
      <c r="I386" s="409"/>
      <c r="K386" s="430"/>
      <c r="L386" s="430"/>
      <c r="M386" s="430"/>
      <c r="N386" s="430"/>
      <c r="O386" s="430"/>
      <c r="Q386" s="432"/>
    </row>
    <row r="387" spans="2:17" hidden="1">
      <c r="B387" s="412" t="s">
        <v>683</v>
      </c>
      <c r="C387" s="413">
        <v>44567</v>
      </c>
      <c r="D387" s="414"/>
      <c r="E387" s="409"/>
      <c r="F387" s="409"/>
      <c r="G387" s="409"/>
      <c r="H387" s="409"/>
      <c r="I387" s="409"/>
      <c r="K387" s="430"/>
      <c r="L387" s="430"/>
      <c r="M387" s="430"/>
      <c r="N387" s="430"/>
      <c r="O387" s="430"/>
      <c r="Q387" s="432"/>
    </row>
    <row r="388" spans="2:17" hidden="1">
      <c r="B388" s="412" t="s">
        <v>683</v>
      </c>
      <c r="C388" s="413">
        <v>44567</v>
      </c>
      <c r="D388" s="414"/>
      <c r="E388" s="409"/>
      <c r="F388" s="409"/>
      <c r="G388" s="409"/>
      <c r="H388" s="409"/>
      <c r="I388" s="409"/>
      <c r="K388" s="430"/>
      <c r="L388" s="430"/>
      <c r="M388" s="430"/>
      <c r="N388" s="430"/>
      <c r="O388" s="430"/>
      <c r="Q388" s="432"/>
    </row>
    <row r="389" spans="2:17" hidden="1">
      <c r="B389" s="412" t="s">
        <v>683</v>
      </c>
      <c r="C389" s="413">
        <v>44567</v>
      </c>
      <c r="D389" s="414"/>
      <c r="E389" s="409"/>
      <c r="F389" s="409"/>
      <c r="G389" s="409"/>
      <c r="H389" s="409"/>
      <c r="I389" s="409"/>
      <c r="K389" s="430"/>
      <c r="L389" s="430"/>
      <c r="M389" s="430"/>
      <c r="N389" s="430"/>
      <c r="O389" s="430"/>
      <c r="Q389" s="432"/>
    </row>
    <row r="390" spans="2:17" hidden="1">
      <c r="B390" s="412" t="s">
        <v>683</v>
      </c>
      <c r="C390" s="413">
        <v>44567</v>
      </c>
      <c r="D390" s="414"/>
      <c r="E390" s="409"/>
      <c r="F390" s="409"/>
      <c r="G390" s="409"/>
      <c r="H390" s="409"/>
      <c r="I390" s="409"/>
      <c r="K390" s="430"/>
      <c r="L390" s="430"/>
      <c r="M390" s="430"/>
      <c r="N390" s="430"/>
      <c r="O390" s="430"/>
      <c r="Q390" s="432"/>
    </row>
    <row r="391" spans="2:17" hidden="1">
      <c r="B391" s="412" t="s">
        <v>683</v>
      </c>
      <c r="C391" s="413">
        <v>44567</v>
      </c>
      <c r="D391" s="414"/>
      <c r="E391" s="409"/>
      <c r="F391" s="409"/>
      <c r="G391" s="409"/>
      <c r="H391" s="409"/>
      <c r="I391" s="409"/>
      <c r="K391" s="430"/>
      <c r="L391" s="430"/>
      <c r="M391" s="430"/>
      <c r="N391" s="430"/>
      <c r="O391" s="430"/>
      <c r="Q391" s="432"/>
    </row>
    <row r="392" spans="2:17" hidden="1">
      <c r="B392" s="412" t="s">
        <v>683</v>
      </c>
      <c r="C392" s="413">
        <v>44567</v>
      </c>
      <c r="D392" s="414"/>
      <c r="E392" s="409"/>
      <c r="F392" s="409"/>
      <c r="G392" s="409"/>
      <c r="H392" s="409"/>
      <c r="I392" s="409"/>
      <c r="K392" s="430"/>
      <c r="L392" s="430"/>
      <c r="M392" s="430"/>
      <c r="N392" s="430"/>
      <c r="O392" s="430"/>
      <c r="Q392" s="432"/>
    </row>
    <row r="393" spans="2:17" hidden="1">
      <c r="B393" s="412" t="s">
        <v>683</v>
      </c>
      <c r="C393" s="413">
        <v>44567</v>
      </c>
      <c r="D393" s="414"/>
      <c r="E393" s="409"/>
      <c r="F393" s="409"/>
      <c r="G393" s="409"/>
      <c r="H393" s="409"/>
      <c r="I393" s="409"/>
      <c r="K393" s="430"/>
      <c r="L393" s="430"/>
      <c r="M393" s="430"/>
      <c r="N393" s="430"/>
      <c r="O393" s="430"/>
      <c r="Q393" s="432"/>
    </row>
    <row r="394" spans="2:17" hidden="1">
      <c r="B394" s="412" t="s">
        <v>683</v>
      </c>
      <c r="C394" s="413">
        <v>44567</v>
      </c>
      <c r="D394" s="414"/>
      <c r="E394" s="409"/>
      <c r="F394" s="409"/>
      <c r="G394" s="409"/>
      <c r="H394" s="409"/>
      <c r="I394" s="409"/>
      <c r="K394" s="430"/>
      <c r="L394" s="430"/>
      <c r="M394" s="430"/>
      <c r="N394" s="430"/>
      <c r="O394" s="430"/>
      <c r="Q394" s="432"/>
    </row>
    <row r="395" spans="2:17" hidden="1">
      <c r="B395" s="412" t="s">
        <v>683</v>
      </c>
      <c r="C395" s="413">
        <v>44567</v>
      </c>
      <c r="D395" s="414"/>
      <c r="E395" s="409"/>
      <c r="F395" s="409"/>
      <c r="G395" s="409"/>
      <c r="H395" s="409"/>
      <c r="I395" s="409"/>
      <c r="K395" s="430"/>
      <c r="L395" s="430"/>
      <c r="M395" s="430"/>
      <c r="N395" s="430"/>
      <c r="O395" s="430"/>
      <c r="Q395" s="432"/>
    </row>
    <row r="396" spans="2:17" hidden="1">
      <c r="B396" s="412" t="s">
        <v>683</v>
      </c>
      <c r="C396" s="413">
        <v>44567</v>
      </c>
      <c r="D396" s="414"/>
      <c r="E396" s="409"/>
      <c r="F396" s="409"/>
      <c r="G396" s="409"/>
      <c r="H396" s="409"/>
      <c r="I396" s="409"/>
      <c r="K396" s="430"/>
      <c r="L396" s="430"/>
      <c r="M396" s="430"/>
      <c r="N396" s="430"/>
      <c r="O396" s="430"/>
      <c r="Q396" s="432"/>
    </row>
    <row r="397" spans="2:17" hidden="1">
      <c r="B397" s="412" t="s">
        <v>683</v>
      </c>
      <c r="C397" s="413">
        <v>44567</v>
      </c>
      <c r="D397" s="414"/>
      <c r="E397" s="409"/>
      <c r="F397" s="409"/>
      <c r="G397" s="409"/>
      <c r="H397" s="409"/>
      <c r="I397" s="409"/>
      <c r="K397" s="430"/>
      <c r="L397" s="430"/>
      <c r="M397" s="430"/>
      <c r="N397" s="430"/>
      <c r="O397" s="430"/>
      <c r="Q397" s="432"/>
    </row>
    <row r="398" spans="2:17" hidden="1">
      <c r="B398" s="412" t="s">
        <v>683</v>
      </c>
      <c r="C398" s="413">
        <v>44567</v>
      </c>
      <c r="D398" s="414"/>
      <c r="E398" s="409"/>
      <c r="F398" s="409"/>
      <c r="G398" s="409"/>
      <c r="H398" s="409"/>
      <c r="I398" s="409"/>
      <c r="K398" s="430"/>
      <c r="L398" s="430"/>
      <c r="M398" s="430"/>
      <c r="N398" s="430"/>
      <c r="O398" s="430"/>
      <c r="Q398" s="432"/>
    </row>
    <row r="399" spans="2:17" hidden="1">
      <c r="B399" s="412" t="s">
        <v>683</v>
      </c>
      <c r="C399" s="413">
        <v>44567</v>
      </c>
      <c r="D399" s="414"/>
      <c r="E399" s="409"/>
      <c r="F399" s="409"/>
      <c r="G399" s="409"/>
      <c r="H399" s="409"/>
      <c r="I399" s="409"/>
      <c r="K399" s="430"/>
      <c r="L399" s="430"/>
      <c r="M399" s="430"/>
      <c r="N399" s="430"/>
      <c r="O399" s="430"/>
      <c r="Q399" s="432"/>
    </row>
    <row r="400" spans="2:17" hidden="1">
      <c r="B400" s="412" t="s">
        <v>683</v>
      </c>
      <c r="C400" s="413">
        <v>44567</v>
      </c>
      <c r="D400" s="414"/>
      <c r="E400" s="409"/>
      <c r="F400" s="409"/>
      <c r="G400" s="409"/>
      <c r="H400" s="409"/>
      <c r="I400" s="409"/>
      <c r="K400" s="430"/>
      <c r="L400" s="430"/>
      <c r="M400" s="430"/>
      <c r="N400" s="430"/>
      <c r="O400" s="430"/>
      <c r="Q400" s="432"/>
    </row>
    <row r="401" spans="2:17" hidden="1">
      <c r="B401" s="412" t="s">
        <v>683</v>
      </c>
      <c r="C401" s="413">
        <v>44567</v>
      </c>
      <c r="D401" s="414"/>
      <c r="E401" s="409"/>
      <c r="F401" s="409"/>
      <c r="G401" s="409"/>
      <c r="H401" s="409"/>
      <c r="I401" s="409"/>
      <c r="K401" s="430"/>
      <c r="L401" s="430"/>
      <c r="M401" s="430"/>
      <c r="N401" s="430"/>
      <c r="O401" s="430"/>
      <c r="Q401" s="432"/>
    </row>
    <row r="402" spans="2:17" hidden="1">
      <c r="B402" s="412" t="s">
        <v>683</v>
      </c>
      <c r="C402" s="413">
        <v>44567</v>
      </c>
      <c r="D402" s="414"/>
      <c r="E402" s="409"/>
      <c r="F402" s="409"/>
      <c r="G402" s="409"/>
      <c r="H402" s="409"/>
      <c r="I402" s="409"/>
      <c r="K402" s="430"/>
      <c r="L402" s="430"/>
      <c r="M402" s="430"/>
      <c r="N402" s="430"/>
      <c r="O402" s="430"/>
      <c r="Q402" s="432"/>
    </row>
    <row r="403" spans="2:17" hidden="1">
      <c r="B403" s="412" t="s">
        <v>683</v>
      </c>
      <c r="C403" s="413">
        <v>44567</v>
      </c>
      <c r="D403" s="414"/>
      <c r="E403" s="409"/>
      <c r="F403" s="409"/>
      <c r="G403" s="409"/>
      <c r="H403" s="409"/>
      <c r="I403" s="409"/>
      <c r="K403" s="430"/>
      <c r="L403" s="430"/>
      <c r="M403" s="430"/>
      <c r="N403" s="430"/>
      <c r="O403" s="430"/>
      <c r="Q403" s="432"/>
    </row>
    <row r="404" spans="2:17" hidden="1">
      <c r="B404" s="412" t="s">
        <v>683</v>
      </c>
      <c r="C404" s="413">
        <v>44567</v>
      </c>
      <c r="D404" s="414"/>
      <c r="E404" s="409"/>
      <c r="F404" s="409"/>
      <c r="G404" s="409"/>
      <c r="H404" s="409"/>
      <c r="I404" s="409"/>
      <c r="K404" s="430"/>
      <c r="L404" s="430"/>
      <c r="M404" s="430"/>
      <c r="N404" s="430"/>
      <c r="O404" s="430"/>
      <c r="Q404" s="432"/>
    </row>
    <row r="405" spans="2:17" hidden="1">
      <c r="B405" s="412" t="s">
        <v>683</v>
      </c>
      <c r="C405" s="413">
        <v>44567</v>
      </c>
      <c r="D405" s="414"/>
      <c r="E405" s="409"/>
      <c r="F405" s="409"/>
      <c r="G405" s="409"/>
      <c r="H405" s="409"/>
      <c r="I405" s="409"/>
      <c r="K405" s="430"/>
      <c r="L405" s="430"/>
      <c r="M405" s="430"/>
      <c r="N405" s="430"/>
      <c r="O405" s="430"/>
      <c r="Q405" s="432"/>
    </row>
    <row r="406" spans="2:17" hidden="1">
      <c r="B406" s="412" t="s">
        <v>683</v>
      </c>
      <c r="C406" s="413">
        <v>44567</v>
      </c>
      <c r="D406" s="414"/>
      <c r="E406" s="409"/>
      <c r="F406" s="409"/>
      <c r="G406" s="409"/>
      <c r="H406" s="409"/>
      <c r="I406" s="409"/>
      <c r="K406" s="430"/>
      <c r="L406" s="430"/>
      <c r="M406" s="430"/>
      <c r="N406" s="430"/>
      <c r="O406" s="430"/>
      <c r="Q406" s="432"/>
    </row>
    <row r="407" spans="2:17" hidden="1">
      <c r="B407" s="412" t="s">
        <v>683</v>
      </c>
      <c r="C407" s="413">
        <v>44567</v>
      </c>
      <c r="D407" s="414"/>
      <c r="E407" s="409"/>
      <c r="F407" s="409"/>
      <c r="G407" s="409"/>
      <c r="H407" s="409"/>
      <c r="I407" s="409"/>
      <c r="K407" s="430"/>
      <c r="L407" s="430"/>
      <c r="M407" s="430"/>
      <c r="N407" s="430"/>
      <c r="O407" s="430"/>
      <c r="Q407" s="432"/>
    </row>
    <row r="408" spans="2:17" hidden="1">
      <c r="B408" s="412" t="s">
        <v>683</v>
      </c>
      <c r="C408" s="413">
        <v>44567</v>
      </c>
      <c r="D408" s="414"/>
      <c r="E408" s="409"/>
      <c r="F408" s="409"/>
      <c r="G408" s="409"/>
      <c r="H408" s="409"/>
      <c r="I408" s="409"/>
      <c r="K408" s="430"/>
      <c r="L408" s="430"/>
      <c r="M408" s="430"/>
      <c r="N408" s="430"/>
      <c r="O408" s="430"/>
      <c r="Q408" s="432"/>
    </row>
    <row r="409" spans="2:17" hidden="1">
      <c r="B409" s="412" t="s">
        <v>683</v>
      </c>
      <c r="C409" s="413">
        <v>44567</v>
      </c>
      <c r="D409" s="414"/>
      <c r="E409" s="409"/>
      <c r="F409" s="409"/>
      <c r="G409" s="409"/>
      <c r="H409" s="409"/>
      <c r="I409" s="409"/>
      <c r="K409" s="430"/>
      <c r="L409" s="430"/>
      <c r="M409" s="430"/>
      <c r="N409" s="430"/>
      <c r="O409" s="430"/>
      <c r="Q409" s="432"/>
    </row>
    <row r="410" spans="2:17" hidden="1">
      <c r="B410" s="412" t="s">
        <v>683</v>
      </c>
      <c r="C410" s="413">
        <v>44567</v>
      </c>
      <c r="D410" s="414"/>
      <c r="E410" s="409"/>
      <c r="F410" s="409"/>
      <c r="G410" s="409"/>
      <c r="H410" s="409"/>
      <c r="I410" s="409"/>
      <c r="K410" s="430"/>
      <c r="L410" s="430"/>
      <c r="M410" s="430"/>
      <c r="N410" s="430"/>
      <c r="O410" s="430"/>
      <c r="Q410" s="432"/>
    </row>
    <row r="411" spans="2:17" hidden="1">
      <c r="B411" s="412" t="s">
        <v>683</v>
      </c>
      <c r="C411" s="413">
        <v>44567</v>
      </c>
      <c r="D411" s="414"/>
      <c r="E411" s="409"/>
      <c r="F411" s="409"/>
      <c r="G411" s="409"/>
      <c r="H411" s="409"/>
      <c r="I411" s="409"/>
      <c r="K411" s="430"/>
      <c r="L411" s="430"/>
      <c r="M411" s="430"/>
      <c r="N411" s="430"/>
      <c r="O411" s="430"/>
      <c r="Q411" s="432"/>
    </row>
    <row r="412" spans="2:17" hidden="1">
      <c r="B412" s="412" t="s">
        <v>683</v>
      </c>
      <c r="C412" s="413">
        <v>44567</v>
      </c>
      <c r="D412" s="414"/>
      <c r="E412" s="409"/>
      <c r="F412" s="409"/>
      <c r="G412" s="409"/>
      <c r="H412" s="409"/>
      <c r="I412" s="409"/>
      <c r="K412" s="430"/>
      <c r="L412" s="430"/>
      <c r="M412" s="430"/>
      <c r="N412" s="430"/>
      <c r="O412" s="430"/>
      <c r="Q412" s="432"/>
    </row>
    <row r="413" spans="2:17" hidden="1">
      <c r="B413" s="412" t="s">
        <v>683</v>
      </c>
      <c r="C413" s="413">
        <v>44567</v>
      </c>
      <c r="D413" s="414"/>
      <c r="E413" s="409"/>
      <c r="F413" s="409"/>
      <c r="G413" s="409"/>
      <c r="H413" s="409"/>
      <c r="I413" s="409"/>
      <c r="K413" s="430"/>
      <c r="L413" s="430"/>
      <c r="M413" s="430"/>
      <c r="N413" s="430"/>
      <c r="O413" s="430"/>
      <c r="Q413" s="432"/>
    </row>
    <row r="414" spans="2:17" hidden="1">
      <c r="B414" s="412" t="s">
        <v>683</v>
      </c>
      <c r="C414" s="413">
        <v>44567</v>
      </c>
      <c r="D414" s="414"/>
      <c r="E414" s="409"/>
      <c r="F414" s="409"/>
      <c r="G414" s="409"/>
      <c r="H414" s="409"/>
      <c r="I414" s="409"/>
      <c r="K414" s="430"/>
      <c r="L414" s="430"/>
      <c r="M414" s="430"/>
      <c r="N414" s="430"/>
      <c r="O414" s="430"/>
      <c r="Q414" s="432"/>
    </row>
    <row r="415" spans="2:17" hidden="1">
      <c r="B415" s="412" t="s">
        <v>683</v>
      </c>
      <c r="C415" s="413">
        <v>44567</v>
      </c>
      <c r="D415" s="414"/>
      <c r="E415" s="409"/>
      <c r="F415" s="409"/>
      <c r="G415" s="409"/>
      <c r="H415" s="409"/>
      <c r="I415" s="409"/>
      <c r="K415" s="430"/>
      <c r="L415" s="430"/>
      <c r="M415" s="430"/>
      <c r="N415" s="430"/>
      <c r="O415" s="430"/>
      <c r="Q415" s="432"/>
    </row>
    <row r="416" spans="2:17" hidden="1">
      <c r="B416" s="412" t="s">
        <v>683</v>
      </c>
      <c r="C416" s="413">
        <v>44567</v>
      </c>
      <c r="D416" s="414"/>
      <c r="E416" s="409"/>
      <c r="F416" s="409"/>
      <c r="G416" s="409"/>
      <c r="H416" s="409"/>
      <c r="I416" s="409"/>
      <c r="K416" s="430"/>
      <c r="L416" s="430"/>
      <c r="M416" s="430"/>
      <c r="N416" s="430"/>
      <c r="O416" s="430"/>
      <c r="Q416" s="432"/>
    </row>
    <row r="417" spans="2:17" hidden="1">
      <c r="B417" s="412" t="s">
        <v>683</v>
      </c>
      <c r="C417" s="413">
        <v>44567</v>
      </c>
      <c r="D417" s="414"/>
      <c r="E417" s="409"/>
      <c r="F417" s="409"/>
      <c r="G417" s="409"/>
      <c r="H417" s="409"/>
      <c r="I417" s="409"/>
      <c r="K417" s="430"/>
      <c r="L417" s="430"/>
      <c r="M417" s="430"/>
      <c r="N417" s="430"/>
      <c r="O417" s="430"/>
      <c r="Q417" s="432"/>
    </row>
    <row r="418" spans="2:17" hidden="1">
      <c r="B418" s="412" t="s">
        <v>683</v>
      </c>
      <c r="C418" s="413">
        <v>44567</v>
      </c>
      <c r="D418" s="414"/>
      <c r="E418" s="409"/>
      <c r="F418" s="409"/>
      <c r="G418" s="409"/>
      <c r="H418" s="409"/>
      <c r="I418" s="409"/>
      <c r="K418" s="430"/>
      <c r="L418" s="430"/>
      <c r="M418" s="430"/>
      <c r="N418" s="430"/>
      <c r="O418" s="430"/>
      <c r="Q418" s="432"/>
    </row>
    <row r="419" spans="2:17" hidden="1">
      <c r="B419" s="412" t="s">
        <v>683</v>
      </c>
      <c r="C419" s="413">
        <v>44567</v>
      </c>
      <c r="D419" s="414"/>
      <c r="E419" s="409"/>
      <c r="F419" s="409"/>
      <c r="G419" s="409"/>
      <c r="H419" s="409"/>
      <c r="I419" s="409"/>
      <c r="K419" s="430"/>
      <c r="L419" s="430"/>
      <c r="M419" s="430"/>
      <c r="N419" s="430"/>
      <c r="O419" s="430"/>
      <c r="Q419" s="432"/>
    </row>
    <row r="420" spans="2:17" hidden="1">
      <c r="B420" s="412" t="s">
        <v>683</v>
      </c>
      <c r="C420" s="413">
        <v>44567</v>
      </c>
      <c r="D420" s="414"/>
      <c r="E420" s="409"/>
      <c r="F420" s="409"/>
      <c r="G420" s="409"/>
      <c r="H420" s="409"/>
      <c r="I420" s="409"/>
      <c r="K420" s="430"/>
      <c r="L420" s="430"/>
      <c r="M420" s="430"/>
      <c r="N420" s="430"/>
      <c r="O420" s="430"/>
      <c r="Q420" s="432"/>
    </row>
    <row r="421" spans="2:17" hidden="1">
      <c r="B421" s="412" t="s">
        <v>683</v>
      </c>
      <c r="C421" s="413">
        <v>44567</v>
      </c>
      <c r="D421" s="414"/>
      <c r="E421" s="409"/>
      <c r="F421" s="409"/>
      <c r="G421" s="409"/>
      <c r="H421" s="409"/>
      <c r="I421" s="409"/>
      <c r="K421" s="430"/>
      <c r="L421" s="430"/>
      <c r="M421" s="430"/>
      <c r="N421" s="430"/>
      <c r="O421" s="430"/>
      <c r="Q421" s="432"/>
    </row>
    <row r="422" spans="2:17" hidden="1">
      <c r="B422" s="412" t="s">
        <v>683</v>
      </c>
      <c r="C422" s="413">
        <v>44567</v>
      </c>
      <c r="D422" s="414"/>
      <c r="E422" s="409"/>
      <c r="F422" s="409"/>
      <c r="G422" s="409"/>
      <c r="H422" s="409"/>
      <c r="I422" s="409"/>
      <c r="K422" s="430"/>
      <c r="L422" s="430"/>
      <c r="M422" s="430"/>
      <c r="N422" s="430"/>
      <c r="O422" s="430"/>
      <c r="Q422" s="432"/>
    </row>
    <row r="423" spans="2:17" hidden="1">
      <c r="B423" s="412" t="s">
        <v>683</v>
      </c>
      <c r="C423" s="413">
        <v>44567</v>
      </c>
      <c r="D423" s="414"/>
      <c r="E423" s="409"/>
      <c r="F423" s="409"/>
      <c r="G423" s="409"/>
      <c r="H423" s="409"/>
      <c r="I423" s="409"/>
      <c r="K423" s="430"/>
      <c r="L423" s="430"/>
      <c r="M423" s="430"/>
      <c r="N423" s="430"/>
      <c r="O423" s="430"/>
      <c r="Q423" s="432"/>
    </row>
    <row r="424" spans="2:17" hidden="1">
      <c r="B424" s="412" t="s">
        <v>683</v>
      </c>
      <c r="C424" s="413">
        <v>44567</v>
      </c>
      <c r="D424" s="414"/>
      <c r="E424" s="409"/>
      <c r="F424" s="409"/>
      <c r="G424" s="409"/>
      <c r="H424" s="409"/>
      <c r="I424" s="409"/>
      <c r="K424" s="430"/>
      <c r="L424" s="430"/>
      <c r="M424" s="430"/>
      <c r="N424" s="430"/>
      <c r="O424" s="430"/>
      <c r="Q424" s="432"/>
    </row>
    <row r="425" spans="2:17" hidden="1">
      <c r="B425" s="412" t="s">
        <v>683</v>
      </c>
      <c r="C425" s="413">
        <v>44567</v>
      </c>
      <c r="D425" s="414"/>
      <c r="E425" s="409"/>
      <c r="F425" s="409"/>
      <c r="G425" s="409"/>
      <c r="H425" s="409"/>
      <c r="I425" s="409"/>
      <c r="K425" s="430"/>
      <c r="L425" s="430"/>
      <c r="M425" s="430"/>
      <c r="N425" s="430"/>
      <c r="O425" s="430"/>
      <c r="Q425" s="432"/>
    </row>
    <row r="426" spans="2:17" hidden="1">
      <c r="B426" s="412" t="s">
        <v>683</v>
      </c>
      <c r="C426" s="413">
        <v>44567</v>
      </c>
      <c r="D426" s="414"/>
      <c r="E426" s="409"/>
      <c r="F426" s="409"/>
      <c r="G426" s="409"/>
      <c r="H426" s="409"/>
      <c r="I426" s="409"/>
      <c r="K426" s="430"/>
      <c r="L426" s="430"/>
      <c r="M426" s="430"/>
      <c r="N426" s="430"/>
      <c r="O426" s="430"/>
      <c r="Q426" s="432"/>
    </row>
    <row r="427" spans="2:17" hidden="1">
      <c r="B427" s="412" t="s">
        <v>683</v>
      </c>
      <c r="C427" s="413">
        <v>44567</v>
      </c>
      <c r="D427" s="414"/>
      <c r="E427" s="409"/>
      <c r="F427" s="409"/>
      <c r="G427" s="409"/>
      <c r="H427" s="409"/>
      <c r="I427" s="409"/>
      <c r="K427" s="430"/>
      <c r="L427" s="430"/>
      <c r="M427" s="430"/>
      <c r="N427" s="430"/>
      <c r="O427" s="430"/>
      <c r="Q427" s="432"/>
    </row>
    <row r="428" spans="2:17" hidden="1">
      <c r="B428" s="412" t="s">
        <v>683</v>
      </c>
      <c r="C428" s="413">
        <v>44567</v>
      </c>
      <c r="D428" s="414"/>
      <c r="E428" s="409"/>
      <c r="F428" s="409"/>
      <c r="G428" s="409"/>
      <c r="H428" s="409"/>
      <c r="I428" s="409"/>
      <c r="K428" s="430"/>
      <c r="L428" s="430"/>
      <c r="M428" s="430"/>
      <c r="N428" s="430"/>
      <c r="O428" s="430"/>
      <c r="Q428" s="432"/>
    </row>
    <row r="429" spans="2:17" hidden="1">
      <c r="B429" s="412" t="s">
        <v>683</v>
      </c>
      <c r="C429" s="413">
        <v>44567</v>
      </c>
      <c r="D429" s="414"/>
      <c r="E429" s="409"/>
      <c r="F429" s="409"/>
      <c r="G429" s="409"/>
      <c r="H429" s="409"/>
      <c r="I429" s="409"/>
      <c r="K429" s="430"/>
      <c r="L429" s="430"/>
      <c r="M429" s="430"/>
      <c r="N429" s="430"/>
      <c r="O429" s="430"/>
      <c r="Q429" s="432"/>
    </row>
    <row r="430" spans="2:17" hidden="1">
      <c r="B430" s="412" t="s">
        <v>683</v>
      </c>
      <c r="C430" s="413">
        <v>44567</v>
      </c>
      <c r="D430" s="414"/>
      <c r="E430" s="409"/>
      <c r="F430" s="409"/>
      <c r="G430" s="409"/>
      <c r="H430" s="409"/>
      <c r="I430" s="409"/>
      <c r="K430" s="430"/>
      <c r="L430" s="430"/>
      <c r="M430" s="430"/>
      <c r="N430" s="430"/>
      <c r="O430" s="430"/>
      <c r="Q430" s="432"/>
    </row>
    <row r="431" spans="2:17" hidden="1">
      <c r="B431" s="412" t="s">
        <v>683</v>
      </c>
      <c r="C431" s="413">
        <v>44567</v>
      </c>
      <c r="D431" s="414"/>
      <c r="E431" s="409"/>
      <c r="F431" s="409"/>
      <c r="G431" s="409"/>
      <c r="H431" s="409"/>
      <c r="I431" s="409"/>
      <c r="K431" s="430"/>
      <c r="L431" s="430"/>
      <c r="M431" s="430"/>
      <c r="N431" s="430"/>
      <c r="O431" s="430"/>
      <c r="Q431" s="432"/>
    </row>
    <row r="432" spans="2:17" hidden="1">
      <c r="B432" s="412" t="s">
        <v>683</v>
      </c>
      <c r="C432" s="413">
        <v>44567</v>
      </c>
      <c r="D432" s="414"/>
      <c r="E432" s="409"/>
      <c r="F432" s="409"/>
      <c r="G432" s="409"/>
      <c r="H432" s="409"/>
      <c r="I432" s="409"/>
      <c r="K432" s="430"/>
      <c r="L432" s="430"/>
      <c r="M432" s="430"/>
      <c r="N432" s="430"/>
      <c r="O432" s="430"/>
      <c r="Q432" s="432"/>
    </row>
    <row r="433" spans="2:17" hidden="1">
      <c r="B433" s="412" t="s">
        <v>683</v>
      </c>
      <c r="C433" s="413">
        <v>44567</v>
      </c>
      <c r="D433" s="414"/>
      <c r="E433" s="409"/>
      <c r="F433" s="409"/>
      <c r="G433" s="409"/>
      <c r="H433" s="409"/>
      <c r="I433" s="409"/>
      <c r="K433" s="430"/>
      <c r="L433" s="430"/>
      <c r="M433" s="430"/>
      <c r="N433" s="430"/>
      <c r="O433" s="430"/>
      <c r="Q433" s="432"/>
    </row>
    <row r="434" spans="2:17" hidden="1">
      <c r="B434" s="412" t="s">
        <v>683</v>
      </c>
      <c r="C434" s="413">
        <v>44567</v>
      </c>
      <c r="D434" s="414"/>
      <c r="E434" s="409"/>
      <c r="F434" s="409"/>
      <c r="G434" s="409"/>
      <c r="H434" s="409"/>
      <c r="I434" s="409"/>
      <c r="K434" s="430"/>
      <c r="L434" s="430"/>
      <c r="M434" s="430"/>
      <c r="N434" s="430"/>
      <c r="O434" s="430"/>
      <c r="Q434" s="432"/>
    </row>
    <row r="435" spans="2:17" hidden="1">
      <c r="B435" s="412" t="s">
        <v>683</v>
      </c>
      <c r="C435" s="413">
        <v>44567</v>
      </c>
      <c r="D435" s="414"/>
      <c r="E435" s="409"/>
      <c r="F435" s="409"/>
      <c r="G435" s="409"/>
      <c r="H435" s="409"/>
      <c r="I435" s="409"/>
      <c r="K435" s="430"/>
      <c r="L435" s="430"/>
      <c r="M435" s="430"/>
      <c r="N435" s="430"/>
      <c r="O435" s="430"/>
      <c r="Q435" s="432"/>
    </row>
    <row r="436" spans="2:17" hidden="1">
      <c r="B436" s="412" t="s">
        <v>683</v>
      </c>
      <c r="C436" s="413">
        <v>44567</v>
      </c>
      <c r="D436" s="414"/>
      <c r="E436" s="409"/>
      <c r="F436" s="409"/>
      <c r="G436" s="409"/>
      <c r="H436" s="409"/>
      <c r="I436" s="409"/>
      <c r="K436" s="430"/>
      <c r="L436" s="430"/>
      <c r="M436" s="430"/>
      <c r="N436" s="430"/>
      <c r="O436" s="430"/>
      <c r="Q436" s="432"/>
    </row>
    <row r="437" spans="2:17" hidden="1">
      <c r="B437" s="412" t="s">
        <v>683</v>
      </c>
      <c r="C437" s="413">
        <v>44567</v>
      </c>
      <c r="D437" s="414"/>
      <c r="E437" s="409"/>
      <c r="F437" s="409"/>
      <c r="G437" s="409"/>
      <c r="H437" s="409"/>
      <c r="I437" s="409"/>
      <c r="K437" s="430"/>
      <c r="L437" s="430"/>
      <c r="M437" s="430"/>
      <c r="N437" s="430"/>
      <c r="O437" s="430"/>
      <c r="Q437" s="432"/>
    </row>
    <row r="438" spans="2:17" hidden="1">
      <c r="B438" s="412" t="s">
        <v>683</v>
      </c>
      <c r="C438" s="413">
        <v>44567</v>
      </c>
      <c r="D438" s="414"/>
      <c r="E438" s="409"/>
      <c r="F438" s="409"/>
      <c r="G438" s="409"/>
      <c r="H438" s="409"/>
      <c r="I438" s="409"/>
      <c r="K438" s="430"/>
      <c r="L438" s="430"/>
      <c r="M438" s="430"/>
      <c r="N438" s="430"/>
      <c r="O438" s="430"/>
      <c r="Q438" s="432"/>
    </row>
    <row r="439" spans="2:17" hidden="1">
      <c r="B439" s="412" t="s">
        <v>683</v>
      </c>
      <c r="C439" s="413">
        <v>44567</v>
      </c>
      <c r="D439" s="414"/>
      <c r="E439" s="409"/>
      <c r="F439" s="409"/>
      <c r="G439" s="409"/>
      <c r="H439" s="409"/>
      <c r="I439" s="409"/>
      <c r="K439" s="430"/>
      <c r="L439" s="430"/>
      <c r="M439" s="430"/>
      <c r="N439" s="430"/>
      <c r="O439" s="430"/>
      <c r="Q439" s="432"/>
    </row>
    <row r="440" spans="2:17" hidden="1">
      <c r="B440" s="412" t="s">
        <v>683</v>
      </c>
      <c r="C440" s="413">
        <v>44567</v>
      </c>
      <c r="D440" s="414"/>
      <c r="E440" s="409"/>
      <c r="F440" s="409"/>
      <c r="G440" s="409"/>
      <c r="H440" s="409"/>
      <c r="I440" s="409"/>
      <c r="K440" s="430"/>
      <c r="L440" s="430"/>
      <c r="M440" s="430"/>
      <c r="N440" s="430"/>
      <c r="O440" s="430"/>
      <c r="Q440" s="432"/>
    </row>
    <row r="441" spans="2:17" hidden="1">
      <c r="B441" s="412" t="s">
        <v>683</v>
      </c>
      <c r="C441" s="413">
        <v>44567</v>
      </c>
      <c r="D441" s="414"/>
      <c r="E441" s="409"/>
      <c r="F441" s="409"/>
      <c r="G441" s="409"/>
      <c r="H441" s="409"/>
      <c r="I441" s="409"/>
      <c r="K441" s="430"/>
      <c r="L441" s="430"/>
      <c r="M441" s="430"/>
      <c r="N441" s="430"/>
      <c r="O441" s="430"/>
      <c r="Q441" s="432"/>
    </row>
    <row r="442" spans="2:17" hidden="1">
      <c r="B442" s="412" t="s">
        <v>683</v>
      </c>
      <c r="C442" s="413">
        <v>44567</v>
      </c>
      <c r="D442" s="414"/>
      <c r="E442" s="409"/>
      <c r="F442" s="409"/>
      <c r="G442" s="409"/>
      <c r="H442" s="409"/>
      <c r="I442" s="409"/>
      <c r="K442" s="430"/>
      <c r="L442" s="430"/>
      <c r="M442" s="430"/>
      <c r="N442" s="430"/>
      <c r="O442" s="430"/>
      <c r="Q442" s="432"/>
    </row>
    <row r="443" spans="2:17" hidden="1">
      <c r="B443" s="412" t="s">
        <v>683</v>
      </c>
      <c r="C443" s="413">
        <v>44567</v>
      </c>
      <c r="D443" s="414"/>
      <c r="E443" s="409"/>
      <c r="F443" s="409"/>
      <c r="G443" s="409"/>
      <c r="H443" s="409"/>
      <c r="I443" s="409"/>
      <c r="K443" s="430"/>
      <c r="L443" s="430"/>
      <c r="M443" s="430"/>
      <c r="N443" s="430"/>
      <c r="O443" s="430"/>
      <c r="Q443" s="432"/>
    </row>
    <row r="444" spans="2:17" hidden="1">
      <c r="B444" s="412" t="s">
        <v>683</v>
      </c>
      <c r="C444" s="413">
        <v>44567</v>
      </c>
      <c r="D444" s="414"/>
      <c r="E444" s="409"/>
      <c r="F444" s="409"/>
      <c r="G444" s="409"/>
      <c r="H444" s="409"/>
      <c r="I444" s="409"/>
      <c r="K444" s="430"/>
      <c r="L444" s="430"/>
      <c r="M444" s="430"/>
      <c r="N444" s="430"/>
      <c r="O444" s="430"/>
      <c r="Q444" s="432"/>
    </row>
    <row r="445" spans="2:17" hidden="1">
      <c r="B445" s="412" t="s">
        <v>683</v>
      </c>
      <c r="C445" s="413">
        <v>44567</v>
      </c>
      <c r="D445" s="414"/>
      <c r="E445" s="409"/>
      <c r="F445" s="409"/>
      <c r="G445" s="409"/>
      <c r="H445" s="409"/>
      <c r="I445" s="409"/>
      <c r="K445" s="430"/>
      <c r="L445" s="430"/>
      <c r="M445" s="430"/>
      <c r="N445" s="430"/>
      <c r="O445" s="430"/>
      <c r="Q445" s="432"/>
    </row>
    <row r="446" spans="2:17" hidden="1">
      <c r="B446" s="412" t="s">
        <v>683</v>
      </c>
      <c r="C446" s="413">
        <v>44567</v>
      </c>
      <c r="D446" s="414"/>
      <c r="E446" s="409"/>
      <c r="F446" s="409"/>
      <c r="G446" s="409"/>
      <c r="H446" s="409"/>
      <c r="I446" s="409"/>
      <c r="K446" s="430"/>
      <c r="L446" s="430"/>
      <c r="M446" s="430"/>
      <c r="N446" s="430"/>
      <c r="O446" s="430"/>
      <c r="Q446" s="432"/>
    </row>
    <row r="447" spans="2:17" hidden="1">
      <c r="B447" s="412" t="s">
        <v>683</v>
      </c>
      <c r="C447" s="413">
        <v>44567</v>
      </c>
      <c r="D447" s="414"/>
      <c r="E447" s="409"/>
      <c r="F447" s="409"/>
      <c r="G447" s="409"/>
      <c r="H447" s="409"/>
      <c r="I447" s="409"/>
      <c r="K447" s="430"/>
      <c r="L447" s="430"/>
      <c r="M447" s="430"/>
      <c r="N447" s="430"/>
      <c r="O447" s="430"/>
      <c r="Q447" s="432"/>
    </row>
    <row r="448" spans="2:17" hidden="1">
      <c r="B448" s="412" t="s">
        <v>683</v>
      </c>
      <c r="C448" s="413">
        <v>44567</v>
      </c>
      <c r="D448" s="414"/>
      <c r="E448" s="409"/>
      <c r="F448" s="409"/>
      <c r="G448" s="409"/>
      <c r="H448" s="409"/>
      <c r="I448" s="409"/>
      <c r="K448" s="430"/>
      <c r="L448" s="430"/>
      <c r="M448" s="430"/>
      <c r="N448" s="430"/>
      <c r="O448" s="430"/>
      <c r="Q448" s="432"/>
    </row>
    <row r="449" spans="2:17" hidden="1">
      <c r="B449" s="412" t="s">
        <v>683</v>
      </c>
      <c r="C449" s="413">
        <v>44567</v>
      </c>
      <c r="D449" s="414"/>
      <c r="E449" s="409"/>
      <c r="F449" s="409"/>
      <c r="G449" s="409"/>
      <c r="H449" s="409"/>
      <c r="I449" s="409"/>
      <c r="K449" s="430"/>
      <c r="L449" s="430"/>
      <c r="M449" s="430"/>
      <c r="N449" s="430"/>
      <c r="O449" s="430"/>
      <c r="Q449" s="432"/>
    </row>
    <row r="450" spans="2:17" hidden="1">
      <c r="B450" s="412" t="s">
        <v>683</v>
      </c>
      <c r="C450" s="413">
        <v>44567</v>
      </c>
      <c r="D450" s="414"/>
      <c r="E450" s="409"/>
      <c r="F450" s="409"/>
      <c r="G450" s="409"/>
      <c r="H450" s="409"/>
      <c r="I450" s="409"/>
      <c r="K450" s="430"/>
      <c r="L450" s="430"/>
      <c r="M450" s="430"/>
      <c r="N450" s="430"/>
      <c r="O450" s="430"/>
      <c r="Q450" s="432"/>
    </row>
    <row r="451" spans="2:17" hidden="1">
      <c r="B451" s="412" t="s">
        <v>683</v>
      </c>
      <c r="C451" s="413">
        <v>44567</v>
      </c>
      <c r="D451" s="414"/>
      <c r="E451" s="409"/>
      <c r="F451" s="409"/>
      <c r="G451" s="409"/>
      <c r="H451" s="409"/>
      <c r="I451" s="409"/>
      <c r="K451" s="430"/>
      <c r="L451" s="430"/>
      <c r="M451" s="430"/>
      <c r="N451" s="430"/>
      <c r="O451" s="430"/>
      <c r="Q451" s="432"/>
    </row>
    <row r="452" spans="2:17" hidden="1">
      <c r="B452" s="412" t="s">
        <v>683</v>
      </c>
      <c r="C452" s="413">
        <v>44567</v>
      </c>
      <c r="D452" s="414"/>
      <c r="E452" s="409"/>
      <c r="F452" s="409"/>
      <c r="G452" s="409"/>
      <c r="H452" s="409"/>
      <c r="I452" s="409"/>
      <c r="K452" s="430"/>
      <c r="L452" s="430"/>
      <c r="M452" s="430"/>
      <c r="N452" s="430"/>
      <c r="O452" s="430"/>
      <c r="Q452" s="432"/>
    </row>
    <row r="453" spans="2:17" hidden="1">
      <c r="B453" s="412" t="s">
        <v>683</v>
      </c>
      <c r="C453" s="413">
        <v>44567</v>
      </c>
      <c r="D453" s="414"/>
      <c r="E453" s="409"/>
      <c r="F453" s="409"/>
      <c r="G453" s="409"/>
      <c r="H453" s="409"/>
      <c r="I453" s="409"/>
      <c r="K453" s="430"/>
      <c r="L453" s="430"/>
      <c r="M453" s="430"/>
      <c r="N453" s="430"/>
      <c r="O453" s="430"/>
      <c r="Q453" s="432"/>
    </row>
    <row r="454" spans="2:17" hidden="1">
      <c r="B454" s="412" t="s">
        <v>683</v>
      </c>
      <c r="C454" s="413">
        <v>44567</v>
      </c>
      <c r="D454" s="414"/>
      <c r="E454" s="409"/>
      <c r="F454" s="409"/>
      <c r="G454" s="409"/>
      <c r="H454" s="409"/>
      <c r="I454" s="409"/>
      <c r="K454" s="430"/>
      <c r="L454" s="430"/>
      <c r="M454" s="430"/>
      <c r="N454" s="430"/>
      <c r="O454" s="430"/>
      <c r="Q454" s="432"/>
    </row>
    <row r="455" spans="2:17" hidden="1">
      <c r="B455" s="412" t="s">
        <v>683</v>
      </c>
      <c r="C455" s="413">
        <v>44567</v>
      </c>
      <c r="D455" s="414"/>
      <c r="E455" s="409"/>
      <c r="F455" s="409"/>
      <c r="G455" s="409"/>
      <c r="H455" s="409"/>
      <c r="I455" s="409"/>
      <c r="K455" s="430"/>
      <c r="L455" s="430"/>
      <c r="M455" s="430"/>
      <c r="N455" s="430"/>
      <c r="O455" s="430"/>
      <c r="Q455" s="432"/>
    </row>
    <row r="456" spans="2:17" hidden="1">
      <c r="B456" s="412" t="s">
        <v>683</v>
      </c>
      <c r="C456" s="413">
        <v>44567</v>
      </c>
      <c r="D456" s="414"/>
      <c r="E456" s="409"/>
      <c r="F456" s="409"/>
      <c r="G456" s="409"/>
      <c r="H456" s="409"/>
      <c r="I456" s="409"/>
      <c r="K456" s="430"/>
      <c r="L456" s="430"/>
      <c r="M456" s="430"/>
      <c r="N456" s="430"/>
      <c r="O456" s="430"/>
      <c r="Q456" s="432"/>
    </row>
    <row r="457" spans="2:17" hidden="1">
      <c r="B457" s="412" t="s">
        <v>683</v>
      </c>
      <c r="C457" s="413">
        <v>44567</v>
      </c>
      <c r="D457" s="414"/>
      <c r="E457" s="409"/>
      <c r="F457" s="409"/>
      <c r="G457" s="409"/>
      <c r="H457" s="409"/>
      <c r="I457" s="409"/>
      <c r="K457" s="430"/>
      <c r="L457" s="430"/>
      <c r="M457" s="430"/>
      <c r="N457" s="430"/>
      <c r="O457" s="430"/>
      <c r="Q457" s="432"/>
    </row>
    <row r="458" spans="2:17" hidden="1">
      <c r="B458" s="412" t="s">
        <v>683</v>
      </c>
      <c r="C458" s="413">
        <v>44567</v>
      </c>
      <c r="D458" s="414"/>
      <c r="E458" s="409"/>
      <c r="F458" s="409"/>
      <c r="G458" s="409"/>
      <c r="H458" s="409"/>
      <c r="I458" s="409"/>
      <c r="K458" s="430"/>
      <c r="L458" s="430"/>
      <c r="M458" s="430"/>
      <c r="N458" s="430"/>
      <c r="O458" s="430"/>
      <c r="Q458" s="432"/>
    </row>
    <row r="459" spans="2:17" hidden="1">
      <c r="B459" s="412" t="s">
        <v>683</v>
      </c>
      <c r="C459" s="413">
        <v>44567</v>
      </c>
      <c r="D459" s="414"/>
      <c r="E459" s="409"/>
      <c r="F459" s="409"/>
      <c r="G459" s="409"/>
      <c r="H459" s="409"/>
      <c r="I459" s="409"/>
      <c r="K459" s="430"/>
      <c r="L459" s="430"/>
      <c r="M459" s="430"/>
      <c r="N459" s="430"/>
      <c r="O459" s="430"/>
      <c r="Q459" s="432"/>
    </row>
    <row r="460" spans="2:17" hidden="1">
      <c r="B460" s="412" t="s">
        <v>683</v>
      </c>
      <c r="C460" s="413">
        <v>44567</v>
      </c>
      <c r="D460" s="414"/>
      <c r="E460" s="409"/>
      <c r="F460" s="409"/>
      <c r="G460" s="409"/>
      <c r="H460" s="409"/>
      <c r="I460" s="409"/>
      <c r="K460" s="430"/>
      <c r="L460" s="430"/>
      <c r="M460" s="430"/>
      <c r="N460" s="430"/>
      <c r="O460" s="430"/>
      <c r="Q460" s="432"/>
    </row>
    <row r="461" spans="2:17" hidden="1">
      <c r="B461" s="412" t="s">
        <v>683</v>
      </c>
      <c r="C461" s="413">
        <v>44567</v>
      </c>
      <c r="D461" s="414"/>
      <c r="E461" s="409"/>
      <c r="F461" s="409"/>
      <c r="G461" s="409"/>
      <c r="H461" s="409"/>
      <c r="I461" s="409"/>
      <c r="K461" s="430"/>
      <c r="L461" s="430"/>
      <c r="M461" s="430"/>
      <c r="N461" s="430"/>
      <c r="O461" s="430"/>
      <c r="Q461" s="432"/>
    </row>
    <row r="462" spans="2:17" hidden="1">
      <c r="B462" s="412" t="s">
        <v>683</v>
      </c>
      <c r="C462" s="413">
        <v>44567</v>
      </c>
      <c r="D462" s="414"/>
      <c r="E462" s="409"/>
      <c r="F462" s="409"/>
      <c r="G462" s="409"/>
      <c r="H462" s="409"/>
      <c r="I462" s="409"/>
      <c r="K462" s="430"/>
      <c r="L462" s="430"/>
      <c r="M462" s="430"/>
      <c r="N462" s="430"/>
      <c r="O462" s="430"/>
      <c r="Q462" s="432"/>
    </row>
    <row r="463" spans="2:17" hidden="1">
      <c r="B463" s="412" t="s">
        <v>683</v>
      </c>
      <c r="C463" s="413">
        <v>44567</v>
      </c>
      <c r="D463" s="414"/>
      <c r="E463" s="409"/>
      <c r="F463" s="409"/>
      <c r="G463" s="409"/>
      <c r="H463" s="409"/>
      <c r="I463" s="409"/>
      <c r="K463" s="430"/>
      <c r="L463" s="430"/>
      <c r="M463" s="430"/>
      <c r="N463" s="430"/>
      <c r="O463" s="430"/>
      <c r="Q463" s="432"/>
    </row>
    <row r="464" spans="2:17" hidden="1">
      <c r="B464" s="412" t="s">
        <v>683</v>
      </c>
      <c r="C464" s="413">
        <v>44567</v>
      </c>
      <c r="D464" s="414"/>
      <c r="E464" s="409"/>
      <c r="F464" s="409"/>
      <c r="G464" s="409"/>
      <c r="H464" s="409"/>
      <c r="I464" s="409"/>
      <c r="K464" s="430"/>
      <c r="L464" s="430"/>
      <c r="M464" s="430"/>
      <c r="N464" s="430"/>
      <c r="O464" s="430"/>
      <c r="Q464" s="432"/>
    </row>
    <row r="465" spans="2:17" hidden="1">
      <c r="B465" s="412" t="s">
        <v>683</v>
      </c>
      <c r="C465" s="413">
        <v>44567</v>
      </c>
      <c r="D465" s="414"/>
      <c r="E465" s="409"/>
      <c r="F465" s="409"/>
      <c r="G465" s="409"/>
      <c r="H465" s="409"/>
      <c r="I465" s="409"/>
      <c r="K465" s="430"/>
      <c r="L465" s="430"/>
      <c r="M465" s="430"/>
      <c r="N465" s="430"/>
      <c r="O465" s="430"/>
      <c r="Q465" s="432"/>
    </row>
    <row r="466" spans="2:17" hidden="1">
      <c r="B466" s="412" t="s">
        <v>683</v>
      </c>
      <c r="C466" s="413">
        <v>44567</v>
      </c>
      <c r="D466" s="414"/>
      <c r="E466" s="409"/>
      <c r="F466" s="409"/>
      <c r="G466" s="409"/>
      <c r="H466" s="409"/>
      <c r="I466" s="409"/>
      <c r="K466" s="430"/>
      <c r="L466" s="430"/>
      <c r="M466" s="430"/>
      <c r="N466" s="430"/>
      <c r="O466" s="430"/>
      <c r="Q466" s="432"/>
    </row>
    <row r="467" spans="2:17" hidden="1">
      <c r="B467" s="412" t="s">
        <v>683</v>
      </c>
      <c r="C467" s="413">
        <v>44567</v>
      </c>
      <c r="D467" s="414"/>
      <c r="E467" s="409"/>
      <c r="F467" s="409"/>
      <c r="G467" s="409"/>
      <c r="H467" s="409"/>
      <c r="I467" s="409"/>
      <c r="K467" s="430"/>
      <c r="L467" s="430"/>
      <c r="M467" s="430"/>
      <c r="N467" s="430"/>
      <c r="O467" s="430"/>
      <c r="Q467" s="432"/>
    </row>
    <row r="468" spans="2:17" hidden="1">
      <c r="B468" s="412" t="s">
        <v>683</v>
      </c>
      <c r="C468" s="413">
        <v>44567</v>
      </c>
      <c r="D468" s="414"/>
      <c r="E468" s="409"/>
      <c r="F468" s="409"/>
      <c r="G468" s="409"/>
      <c r="H468" s="409"/>
      <c r="I468" s="409"/>
      <c r="K468" s="430"/>
      <c r="L468" s="430"/>
      <c r="M468" s="430"/>
      <c r="N468" s="430"/>
      <c r="O468" s="430"/>
      <c r="Q468" s="432"/>
    </row>
    <row r="469" spans="2:17" hidden="1">
      <c r="B469" s="412" t="s">
        <v>683</v>
      </c>
      <c r="C469" s="413">
        <v>44567</v>
      </c>
      <c r="D469" s="414"/>
      <c r="E469" s="409"/>
      <c r="F469" s="409"/>
      <c r="G469" s="409"/>
      <c r="H469" s="409"/>
      <c r="I469" s="409"/>
      <c r="K469" s="430"/>
      <c r="L469" s="430"/>
      <c r="M469" s="430"/>
      <c r="N469" s="430"/>
      <c r="O469" s="430"/>
      <c r="Q469" s="432"/>
    </row>
    <row r="470" spans="2:17" hidden="1">
      <c r="B470" s="412" t="s">
        <v>683</v>
      </c>
      <c r="C470" s="413">
        <v>44567</v>
      </c>
      <c r="D470" s="414"/>
      <c r="E470" s="409"/>
      <c r="F470" s="409"/>
      <c r="G470" s="409"/>
      <c r="H470" s="409"/>
      <c r="I470" s="409"/>
      <c r="K470" s="430"/>
      <c r="L470" s="430"/>
      <c r="M470" s="430"/>
      <c r="N470" s="430"/>
      <c r="O470" s="430"/>
      <c r="Q470" s="432"/>
    </row>
    <row r="471" spans="2:17" hidden="1">
      <c r="B471" s="412" t="s">
        <v>683</v>
      </c>
      <c r="C471" s="413">
        <v>44567</v>
      </c>
      <c r="D471" s="414"/>
      <c r="E471" s="409"/>
      <c r="F471" s="409"/>
      <c r="G471" s="409"/>
      <c r="H471" s="409"/>
      <c r="I471" s="409"/>
      <c r="K471" s="430"/>
      <c r="L471" s="430"/>
      <c r="M471" s="430"/>
      <c r="N471" s="430"/>
      <c r="O471" s="430"/>
      <c r="Q471" s="432"/>
    </row>
    <row r="472" spans="2:17" hidden="1">
      <c r="B472" s="412" t="s">
        <v>683</v>
      </c>
      <c r="C472" s="413">
        <v>44567</v>
      </c>
      <c r="D472" s="414"/>
      <c r="E472" s="409"/>
      <c r="F472" s="409"/>
      <c r="G472" s="409"/>
      <c r="H472" s="409"/>
      <c r="I472" s="409"/>
      <c r="K472" s="430"/>
      <c r="L472" s="430"/>
      <c r="M472" s="430"/>
      <c r="N472" s="430"/>
      <c r="O472" s="430"/>
      <c r="Q472" s="432"/>
    </row>
    <row r="473" spans="2:17" hidden="1">
      <c r="B473" s="412" t="s">
        <v>683</v>
      </c>
      <c r="C473" s="413">
        <v>44567</v>
      </c>
      <c r="D473" s="414"/>
      <c r="E473" s="409"/>
      <c r="F473" s="409"/>
      <c r="G473" s="409"/>
      <c r="H473" s="409"/>
      <c r="I473" s="409"/>
      <c r="K473" s="430"/>
      <c r="L473" s="430"/>
      <c r="M473" s="430"/>
      <c r="N473" s="430"/>
      <c r="O473" s="430"/>
      <c r="Q473" s="432"/>
    </row>
    <row r="474" spans="2:17" hidden="1">
      <c r="B474" s="412" t="s">
        <v>683</v>
      </c>
      <c r="C474" s="413">
        <v>44567</v>
      </c>
      <c r="D474" s="414"/>
      <c r="E474" s="409"/>
      <c r="F474" s="409"/>
      <c r="G474" s="409"/>
      <c r="H474" s="409"/>
      <c r="I474" s="409"/>
      <c r="K474" s="430"/>
      <c r="L474" s="430"/>
      <c r="M474" s="430"/>
      <c r="N474" s="430"/>
      <c r="O474" s="430"/>
      <c r="Q474" s="432"/>
    </row>
    <row r="475" spans="2:17" hidden="1">
      <c r="B475" s="412" t="s">
        <v>683</v>
      </c>
      <c r="C475" s="413">
        <v>44567</v>
      </c>
      <c r="D475" s="414"/>
      <c r="E475" s="409"/>
      <c r="F475" s="409"/>
      <c r="G475" s="409"/>
      <c r="H475" s="409"/>
      <c r="I475" s="409"/>
      <c r="K475" s="430"/>
      <c r="L475" s="430"/>
      <c r="M475" s="430"/>
      <c r="N475" s="430"/>
      <c r="O475" s="430"/>
      <c r="Q475" s="432"/>
    </row>
    <row r="476" spans="2:17" hidden="1">
      <c r="B476" s="412" t="s">
        <v>683</v>
      </c>
      <c r="C476" s="413">
        <v>44567</v>
      </c>
      <c r="D476" s="414"/>
      <c r="E476" s="409"/>
      <c r="F476" s="409"/>
      <c r="G476" s="409"/>
      <c r="H476" s="409"/>
      <c r="I476" s="409"/>
      <c r="K476" s="430"/>
      <c r="L476" s="430"/>
      <c r="M476" s="430"/>
      <c r="N476" s="430"/>
      <c r="O476" s="430"/>
      <c r="Q476" s="432"/>
    </row>
    <row r="477" spans="2:17" hidden="1">
      <c r="B477" s="412" t="s">
        <v>683</v>
      </c>
      <c r="C477" s="413">
        <v>44567</v>
      </c>
      <c r="D477" s="414"/>
      <c r="E477" s="409"/>
      <c r="F477" s="409"/>
      <c r="G477" s="409"/>
      <c r="H477" s="409"/>
      <c r="I477" s="409"/>
      <c r="K477" s="430"/>
      <c r="L477" s="430"/>
      <c r="M477" s="430"/>
      <c r="N477" s="430"/>
      <c r="O477" s="430"/>
      <c r="Q477" s="432"/>
    </row>
    <row r="478" spans="2:17" hidden="1">
      <c r="B478" s="412" t="s">
        <v>683</v>
      </c>
      <c r="C478" s="413">
        <v>44567</v>
      </c>
      <c r="D478" s="414"/>
      <c r="E478" s="409"/>
      <c r="F478" s="409"/>
      <c r="G478" s="409"/>
      <c r="H478" s="409"/>
      <c r="I478" s="409"/>
      <c r="K478" s="430"/>
      <c r="L478" s="430"/>
      <c r="M478" s="430"/>
      <c r="N478" s="430"/>
      <c r="O478" s="430"/>
      <c r="Q478" s="432"/>
    </row>
    <row r="479" spans="2:17" hidden="1">
      <c r="B479" s="412" t="s">
        <v>683</v>
      </c>
      <c r="C479" s="413">
        <v>44567</v>
      </c>
      <c r="D479" s="414"/>
      <c r="E479" s="409"/>
      <c r="F479" s="409"/>
      <c r="G479" s="409"/>
      <c r="H479" s="409"/>
      <c r="I479" s="409"/>
      <c r="K479" s="430"/>
      <c r="L479" s="430"/>
      <c r="M479" s="430"/>
      <c r="N479" s="430"/>
      <c r="O479" s="430"/>
      <c r="Q479" s="432"/>
    </row>
    <row r="480" spans="2:17" hidden="1">
      <c r="B480" s="412" t="s">
        <v>683</v>
      </c>
      <c r="C480" s="413">
        <v>44567</v>
      </c>
      <c r="D480" s="414"/>
      <c r="E480" s="409"/>
      <c r="F480" s="409"/>
      <c r="G480" s="409"/>
      <c r="H480" s="409"/>
      <c r="I480" s="409"/>
      <c r="K480" s="430"/>
      <c r="L480" s="430"/>
      <c r="M480" s="430"/>
      <c r="N480" s="430"/>
      <c r="O480" s="430"/>
      <c r="Q480" s="432"/>
    </row>
    <row r="481" spans="2:17" hidden="1">
      <c r="B481" s="412" t="s">
        <v>683</v>
      </c>
      <c r="C481" s="413">
        <v>44567</v>
      </c>
      <c r="D481" s="414"/>
      <c r="E481" s="409"/>
      <c r="F481" s="409"/>
      <c r="G481" s="409"/>
      <c r="H481" s="409"/>
      <c r="I481" s="409"/>
      <c r="K481" s="430"/>
      <c r="L481" s="430"/>
      <c r="M481" s="430"/>
      <c r="N481" s="430"/>
      <c r="O481" s="430"/>
      <c r="Q481" s="432"/>
    </row>
    <row r="482" spans="2:17" hidden="1">
      <c r="B482" s="412" t="s">
        <v>683</v>
      </c>
      <c r="C482" s="413">
        <v>44567</v>
      </c>
      <c r="D482" s="414"/>
      <c r="E482" s="409"/>
      <c r="F482" s="409"/>
      <c r="G482" s="409"/>
      <c r="H482" s="409"/>
      <c r="I482" s="409"/>
      <c r="K482" s="430"/>
      <c r="L482" s="430"/>
      <c r="M482" s="430"/>
      <c r="N482" s="430"/>
      <c r="O482" s="430"/>
      <c r="Q482" s="432"/>
    </row>
    <row r="483" spans="2:17" hidden="1">
      <c r="B483" s="412" t="s">
        <v>683</v>
      </c>
      <c r="C483" s="413">
        <v>44567</v>
      </c>
      <c r="D483" s="414"/>
      <c r="E483" s="409"/>
      <c r="F483" s="409"/>
      <c r="G483" s="409"/>
      <c r="H483" s="409"/>
      <c r="I483" s="409"/>
      <c r="K483" s="430"/>
      <c r="L483" s="430"/>
      <c r="M483" s="430"/>
      <c r="N483" s="430"/>
      <c r="O483" s="430"/>
      <c r="Q483" s="432"/>
    </row>
    <row r="484" spans="2:17" hidden="1">
      <c r="B484" s="412" t="s">
        <v>683</v>
      </c>
      <c r="C484" s="413">
        <v>44567</v>
      </c>
      <c r="D484" s="414"/>
      <c r="E484" s="409"/>
      <c r="F484" s="409"/>
      <c r="G484" s="409"/>
      <c r="H484" s="409"/>
      <c r="I484" s="409"/>
      <c r="K484" s="430"/>
      <c r="L484" s="430"/>
      <c r="M484" s="430"/>
      <c r="N484" s="430"/>
      <c r="O484" s="430"/>
      <c r="Q484" s="432"/>
    </row>
    <row r="485" spans="2:17" hidden="1">
      <c r="B485" s="412" t="s">
        <v>683</v>
      </c>
      <c r="C485" s="413">
        <v>44567</v>
      </c>
      <c r="D485" s="414"/>
      <c r="E485" s="409"/>
      <c r="F485" s="409"/>
      <c r="G485" s="409"/>
      <c r="H485" s="409"/>
      <c r="I485" s="409"/>
      <c r="K485" s="430"/>
      <c r="L485" s="430"/>
      <c r="M485" s="430"/>
      <c r="N485" s="430"/>
      <c r="O485" s="430"/>
      <c r="Q485" s="432"/>
    </row>
    <row r="486" spans="2:17" hidden="1">
      <c r="B486" s="412" t="s">
        <v>683</v>
      </c>
      <c r="C486" s="413">
        <v>44567</v>
      </c>
      <c r="D486" s="414"/>
      <c r="E486" s="409"/>
      <c r="F486" s="409"/>
      <c r="G486" s="409"/>
      <c r="H486" s="409"/>
      <c r="I486" s="409"/>
      <c r="K486" s="430"/>
      <c r="L486" s="430"/>
      <c r="M486" s="430"/>
      <c r="N486" s="430"/>
      <c r="O486" s="430"/>
      <c r="Q486" s="432"/>
    </row>
    <row r="487" spans="2:17" hidden="1">
      <c r="B487" s="412" t="s">
        <v>683</v>
      </c>
      <c r="C487" s="413">
        <v>44567</v>
      </c>
      <c r="D487" s="414"/>
      <c r="E487" s="409"/>
      <c r="F487" s="409"/>
      <c r="G487" s="409"/>
      <c r="H487" s="409"/>
      <c r="I487" s="409"/>
      <c r="K487" s="430"/>
      <c r="L487" s="430"/>
      <c r="M487" s="430"/>
      <c r="N487" s="430"/>
      <c r="O487" s="430"/>
      <c r="Q487" s="432"/>
    </row>
    <row r="488" spans="2:17" hidden="1">
      <c r="B488" s="412" t="s">
        <v>683</v>
      </c>
      <c r="C488" s="413">
        <v>44567</v>
      </c>
      <c r="D488" s="414"/>
      <c r="E488" s="409"/>
      <c r="F488" s="409"/>
      <c r="G488" s="409"/>
      <c r="H488" s="409"/>
      <c r="I488" s="409"/>
      <c r="K488" s="430"/>
      <c r="L488" s="430"/>
      <c r="M488" s="430"/>
      <c r="N488" s="430"/>
      <c r="O488" s="430"/>
      <c r="Q488" s="432"/>
    </row>
    <row r="489" spans="2:17" hidden="1">
      <c r="B489" s="412" t="s">
        <v>683</v>
      </c>
      <c r="C489" s="413">
        <v>44567</v>
      </c>
      <c r="D489" s="414"/>
      <c r="E489" s="409"/>
      <c r="F489" s="409"/>
      <c r="G489" s="409"/>
      <c r="H489" s="409"/>
      <c r="I489" s="409"/>
      <c r="K489" s="430"/>
      <c r="L489" s="430"/>
      <c r="M489" s="430"/>
      <c r="N489" s="430"/>
      <c r="O489" s="430"/>
      <c r="Q489" s="432"/>
    </row>
    <row r="490" spans="2:17" hidden="1">
      <c r="B490" s="412" t="s">
        <v>683</v>
      </c>
      <c r="C490" s="413">
        <v>44567</v>
      </c>
      <c r="D490" s="414"/>
      <c r="E490" s="409"/>
      <c r="F490" s="409"/>
      <c r="G490" s="409"/>
      <c r="H490" s="409"/>
      <c r="I490" s="409"/>
      <c r="K490" s="430"/>
      <c r="L490" s="430"/>
      <c r="M490" s="430"/>
      <c r="N490" s="430"/>
      <c r="O490" s="430"/>
      <c r="Q490" s="432"/>
    </row>
    <row r="491" spans="2:17" hidden="1">
      <c r="B491" s="412" t="s">
        <v>683</v>
      </c>
      <c r="C491" s="413">
        <v>44567</v>
      </c>
      <c r="D491" s="414"/>
      <c r="E491" s="409"/>
      <c r="F491" s="409"/>
      <c r="G491" s="409"/>
      <c r="H491" s="409"/>
      <c r="I491" s="409"/>
      <c r="K491" s="430"/>
      <c r="L491" s="430"/>
      <c r="M491" s="430"/>
      <c r="N491" s="430"/>
      <c r="O491" s="430"/>
      <c r="Q491" s="432"/>
    </row>
    <row r="492" spans="2:17" hidden="1">
      <c r="B492" s="412" t="s">
        <v>683</v>
      </c>
      <c r="C492" s="413">
        <v>44567</v>
      </c>
      <c r="D492" s="414"/>
      <c r="E492" s="409"/>
      <c r="F492" s="409"/>
      <c r="G492" s="409"/>
      <c r="H492" s="409"/>
      <c r="I492" s="409"/>
      <c r="K492" s="430"/>
      <c r="L492" s="430"/>
      <c r="M492" s="430"/>
      <c r="N492" s="430"/>
      <c r="O492" s="430"/>
      <c r="Q492" s="432"/>
    </row>
    <row r="493" spans="2:17" hidden="1">
      <c r="B493" s="412" t="s">
        <v>683</v>
      </c>
      <c r="C493" s="413">
        <v>44567</v>
      </c>
      <c r="D493" s="414"/>
      <c r="E493" s="409"/>
      <c r="F493" s="409"/>
      <c r="G493" s="409"/>
      <c r="H493" s="409"/>
      <c r="I493" s="409"/>
      <c r="K493" s="430"/>
      <c r="L493" s="430"/>
      <c r="M493" s="430"/>
      <c r="N493" s="430"/>
      <c r="O493" s="430"/>
      <c r="Q493" s="432"/>
    </row>
    <row r="494" spans="2:17" hidden="1">
      <c r="B494" s="412" t="s">
        <v>683</v>
      </c>
      <c r="C494" s="413">
        <v>44567</v>
      </c>
      <c r="D494" s="414"/>
      <c r="E494" s="409"/>
      <c r="F494" s="409"/>
      <c r="G494" s="409"/>
      <c r="H494" s="409"/>
      <c r="I494" s="409"/>
      <c r="K494" s="430"/>
      <c r="L494" s="430"/>
      <c r="M494" s="430"/>
      <c r="N494" s="430"/>
      <c r="O494" s="430"/>
      <c r="Q494" s="432"/>
    </row>
    <row r="495" spans="2:17" hidden="1">
      <c r="B495" s="412" t="s">
        <v>683</v>
      </c>
      <c r="C495" s="413">
        <v>44567</v>
      </c>
      <c r="D495" s="414"/>
      <c r="E495" s="409"/>
      <c r="F495" s="409"/>
      <c r="G495" s="409"/>
      <c r="H495" s="409"/>
      <c r="I495" s="409"/>
      <c r="K495" s="430"/>
      <c r="L495" s="430"/>
      <c r="M495" s="430"/>
      <c r="N495" s="430"/>
      <c r="O495" s="430"/>
      <c r="Q495" s="432"/>
    </row>
    <row r="496" spans="2:17" hidden="1">
      <c r="B496" s="412" t="s">
        <v>683</v>
      </c>
      <c r="C496" s="413">
        <v>44567</v>
      </c>
      <c r="D496" s="414"/>
      <c r="E496" s="409"/>
      <c r="F496" s="409"/>
      <c r="G496" s="409"/>
      <c r="H496" s="409"/>
      <c r="I496" s="409"/>
      <c r="K496" s="430"/>
      <c r="L496" s="430"/>
      <c r="M496" s="430"/>
      <c r="N496" s="430"/>
      <c r="O496" s="430"/>
      <c r="Q496" s="432"/>
    </row>
    <row r="497" spans="2:17" hidden="1">
      <c r="B497" s="412" t="s">
        <v>683</v>
      </c>
      <c r="C497" s="413">
        <v>44567</v>
      </c>
      <c r="D497" s="414"/>
      <c r="E497" s="409"/>
      <c r="F497" s="409"/>
      <c r="G497" s="409"/>
      <c r="H497" s="409"/>
      <c r="I497" s="409"/>
      <c r="K497" s="430"/>
      <c r="L497" s="430"/>
      <c r="M497" s="430"/>
      <c r="N497" s="430"/>
      <c r="O497" s="430"/>
      <c r="Q497" s="432"/>
    </row>
    <row r="498" spans="2:17" hidden="1">
      <c r="B498" s="412" t="s">
        <v>683</v>
      </c>
      <c r="C498" s="413">
        <v>44567</v>
      </c>
      <c r="D498" s="414"/>
      <c r="E498" s="409"/>
      <c r="F498" s="409"/>
      <c r="G498" s="409"/>
      <c r="H498" s="409"/>
      <c r="I498" s="409"/>
      <c r="K498" s="430"/>
      <c r="L498" s="430"/>
      <c r="M498" s="430"/>
      <c r="N498" s="430"/>
      <c r="O498" s="430"/>
      <c r="Q498" s="432"/>
    </row>
    <row r="499" spans="2:17" hidden="1">
      <c r="B499" s="412" t="s">
        <v>683</v>
      </c>
      <c r="C499" s="413">
        <v>44567</v>
      </c>
      <c r="D499" s="414"/>
      <c r="E499" s="409"/>
      <c r="F499" s="409"/>
      <c r="G499" s="409"/>
      <c r="H499" s="409"/>
      <c r="I499" s="409"/>
      <c r="K499" s="430"/>
      <c r="L499" s="430"/>
      <c r="M499" s="430"/>
      <c r="N499" s="430"/>
      <c r="O499" s="430"/>
      <c r="Q499" s="432"/>
    </row>
    <row r="500" spans="2:17" hidden="1">
      <c r="B500" s="412" t="s">
        <v>683</v>
      </c>
      <c r="C500" s="413">
        <v>44567</v>
      </c>
      <c r="D500" s="414"/>
      <c r="E500" s="409"/>
      <c r="F500" s="409"/>
      <c r="G500" s="409"/>
      <c r="H500" s="409"/>
      <c r="I500" s="409"/>
      <c r="K500" s="430"/>
      <c r="L500" s="430"/>
      <c r="M500" s="430"/>
      <c r="N500" s="430"/>
      <c r="O500" s="430"/>
      <c r="Q500" s="432"/>
    </row>
    <row r="501" spans="2:17" hidden="1">
      <c r="B501" s="412" t="s">
        <v>683</v>
      </c>
      <c r="C501" s="413">
        <v>44567</v>
      </c>
      <c r="D501" s="414"/>
      <c r="E501" s="409"/>
      <c r="F501" s="409"/>
      <c r="G501" s="409"/>
      <c r="H501" s="409"/>
      <c r="I501" s="409"/>
      <c r="K501" s="430"/>
      <c r="L501" s="430"/>
      <c r="M501" s="430"/>
      <c r="N501" s="430"/>
      <c r="O501" s="430"/>
      <c r="Q501" s="432"/>
    </row>
    <row r="502" spans="2:17" hidden="1">
      <c r="B502" s="412" t="s">
        <v>683</v>
      </c>
      <c r="C502" s="413">
        <v>44567</v>
      </c>
      <c r="D502" s="414"/>
      <c r="E502" s="409"/>
      <c r="F502" s="409"/>
      <c r="G502" s="409"/>
      <c r="H502" s="409"/>
      <c r="I502" s="409"/>
      <c r="K502" s="430"/>
      <c r="L502" s="430"/>
      <c r="M502" s="430"/>
      <c r="N502" s="430"/>
      <c r="O502" s="430"/>
      <c r="Q502" s="432"/>
    </row>
    <row r="503" spans="2:17" hidden="1">
      <c r="B503" s="412" t="s">
        <v>683</v>
      </c>
      <c r="C503" s="413">
        <v>44567</v>
      </c>
      <c r="D503" s="414"/>
      <c r="E503" s="409"/>
      <c r="F503" s="409"/>
      <c r="G503" s="409"/>
      <c r="H503" s="409"/>
      <c r="I503" s="409"/>
      <c r="K503" s="430"/>
      <c r="L503" s="430"/>
      <c r="M503" s="430"/>
      <c r="N503" s="430"/>
      <c r="O503" s="430"/>
      <c r="Q503" s="432"/>
    </row>
    <row r="504" spans="2:17" hidden="1">
      <c r="B504" s="412" t="s">
        <v>683</v>
      </c>
      <c r="C504" s="413">
        <v>44567</v>
      </c>
      <c r="D504" s="414"/>
      <c r="E504" s="409"/>
      <c r="F504" s="409"/>
      <c r="G504" s="409"/>
      <c r="H504" s="409"/>
      <c r="I504" s="409"/>
      <c r="K504" s="430"/>
      <c r="L504" s="430"/>
      <c r="M504" s="430"/>
      <c r="N504" s="430"/>
      <c r="O504" s="430"/>
      <c r="Q504" s="432"/>
    </row>
    <row r="505" spans="2:17" hidden="1">
      <c r="B505" s="412" t="s">
        <v>683</v>
      </c>
      <c r="C505" s="413">
        <v>44567</v>
      </c>
      <c r="D505" s="414"/>
      <c r="E505" s="409"/>
      <c r="F505" s="409"/>
      <c r="G505" s="409"/>
      <c r="H505" s="409"/>
      <c r="I505" s="409"/>
      <c r="K505" s="430"/>
      <c r="L505" s="430"/>
      <c r="M505" s="430"/>
      <c r="N505" s="430"/>
      <c r="O505" s="430"/>
      <c r="Q505" s="432"/>
    </row>
    <row r="506" spans="2:17" hidden="1">
      <c r="B506" s="412" t="s">
        <v>683</v>
      </c>
      <c r="C506" s="413">
        <v>44567</v>
      </c>
      <c r="D506" s="414"/>
      <c r="E506" s="409"/>
      <c r="F506" s="409"/>
      <c r="G506" s="409"/>
      <c r="H506" s="409"/>
      <c r="I506" s="409"/>
      <c r="K506" s="430"/>
      <c r="L506" s="430"/>
      <c r="M506" s="430"/>
      <c r="N506" s="430"/>
      <c r="O506" s="430"/>
      <c r="Q506" s="432"/>
    </row>
    <row r="507" spans="2:17" hidden="1">
      <c r="B507" s="412" t="s">
        <v>683</v>
      </c>
      <c r="C507" s="413">
        <v>44567</v>
      </c>
      <c r="D507" s="414"/>
      <c r="E507" s="409"/>
      <c r="F507" s="409"/>
      <c r="G507" s="409"/>
      <c r="H507" s="409"/>
      <c r="I507" s="409"/>
      <c r="K507" s="430"/>
      <c r="L507" s="430"/>
      <c r="M507" s="430"/>
      <c r="N507" s="430"/>
      <c r="O507" s="430"/>
      <c r="Q507" s="432"/>
    </row>
    <row r="508" spans="2:17" hidden="1">
      <c r="B508" s="412" t="s">
        <v>683</v>
      </c>
      <c r="C508" s="413">
        <v>44567</v>
      </c>
      <c r="D508" s="414"/>
      <c r="E508" s="409"/>
      <c r="F508" s="409"/>
      <c r="G508" s="409"/>
      <c r="H508" s="409"/>
      <c r="I508" s="409"/>
      <c r="K508" s="430"/>
      <c r="L508" s="430"/>
      <c r="M508" s="430"/>
      <c r="N508" s="430"/>
      <c r="O508" s="430"/>
      <c r="Q508" s="432"/>
    </row>
    <row r="509" spans="2:17" hidden="1">
      <c r="B509" s="412" t="s">
        <v>683</v>
      </c>
      <c r="C509" s="413">
        <v>44567</v>
      </c>
      <c r="D509" s="414"/>
      <c r="E509" s="409"/>
      <c r="F509" s="409"/>
      <c r="G509" s="409"/>
      <c r="H509" s="409"/>
      <c r="I509" s="409"/>
      <c r="K509" s="430"/>
      <c r="L509" s="430"/>
      <c r="M509" s="430"/>
      <c r="N509" s="430"/>
      <c r="O509" s="430"/>
      <c r="Q509" s="432"/>
    </row>
    <row r="510" spans="2:17" hidden="1">
      <c r="B510" s="412" t="s">
        <v>683</v>
      </c>
      <c r="C510" s="413">
        <v>44567</v>
      </c>
      <c r="D510" s="414"/>
      <c r="E510" s="409"/>
      <c r="F510" s="409"/>
      <c r="G510" s="409"/>
      <c r="H510" s="409"/>
      <c r="I510" s="409"/>
      <c r="K510" s="430"/>
      <c r="L510" s="430"/>
      <c r="M510" s="430"/>
      <c r="N510" s="430"/>
      <c r="O510" s="430"/>
      <c r="Q510" s="432"/>
    </row>
    <row r="511" spans="2:17" hidden="1">
      <c r="B511" s="412" t="s">
        <v>683</v>
      </c>
      <c r="C511" s="413">
        <v>44567</v>
      </c>
      <c r="D511" s="414"/>
      <c r="E511" s="409"/>
      <c r="F511" s="409"/>
      <c r="G511" s="409"/>
      <c r="H511" s="409"/>
      <c r="I511" s="409"/>
      <c r="K511" s="430"/>
      <c r="L511" s="430"/>
      <c r="M511" s="430"/>
      <c r="N511" s="430"/>
      <c r="O511" s="430"/>
      <c r="Q511" s="432"/>
    </row>
    <row r="512" spans="2:17" hidden="1">
      <c r="B512" s="412" t="s">
        <v>683</v>
      </c>
      <c r="C512" s="413">
        <v>44567</v>
      </c>
      <c r="D512" s="414"/>
      <c r="E512" s="409"/>
      <c r="F512" s="409"/>
      <c r="G512" s="409"/>
      <c r="H512" s="409"/>
      <c r="I512" s="409"/>
      <c r="K512" s="430"/>
      <c r="L512" s="430"/>
      <c r="M512" s="430"/>
      <c r="N512" s="430"/>
      <c r="O512" s="430"/>
      <c r="Q512" s="432"/>
    </row>
    <row r="513" spans="2:17" hidden="1">
      <c r="B513" s="412" t="s">
        <v>683</v>
      </c>
      <c r="C513" s="413">
        <v>44567</v>
      </c>
      <c r="D513" s="414"/>
      <c r="E513" s="409"/>
      <c r="F513" s="409"/>
      <c r="G513" s="409"/>
      <c r="H513" s="409"/>
      <c r="I513" s="409"/>
      <c r="K513" s="430"/>
      <c r="L513" s="430"/>
      <c r="M513" s="430"/>
      <c r="N513" s="430"/>
      <c r="O513" s="430"/>
      <c r="Q513" s="432"/>
    </row>
    <row r="514" spans="2:17" hidden="1">
      <c r="B514" s="412" t="s">
        <v>683</v>
      </c>
      <c r="C514" s="413">
        <v>44567</v>
      </c>
      <c r="D514" s="414"/>
      <c r="E514" s="409"/>
      <c r="F514" s="409"/>
      <c r="G514" s="409"/>
      <c r="H514" s="409"/>
      <c r="I514" s="409"/>
      <c r="K514" s="430"/>
      <c r="L514" s="430"/>
      <c r="M514" s="430"/>
      <c r="N514" s="430"/>
      <c r="O514" s="430"/>
      <c r="Q514" s="432"/>
    </row>
    <row r="515" spans="2:17" hidden="1">
      <c r="B515" s="412" t="s">
        <v>683</v>
      </c>
      <c r="C515" s="413">
        <v>44567</v>
      </c>
      <c r="D515" s="414"/>
      <c r="E515" s="409"/>
      <c r="F515" s="409"/>
      <c r="G515" s="409"/>
      <c r="H515" s="409"/>
      <c r="I515" s="409"/>
      <c r="K515" s="430"/>
      <c r="L515" s="430"/>
      <c r="M515" s="430"/>
      <c r="N515" s="430"/>
      <c r="O515" s="430"/>
      <c r="Q515" s="432"/>
    </row>
    <row r="516" spans="2:17" hidden="1">
      <c r="B516" s="412" t="s">
        <v>683</v>
      </c>
      <c r="C516" s="413">
        <v>44567</v>
      </c>
      <c r="D516" s="414"/>
      <c r="E516" s="409"/>
      <c r="F516" s="409"/>
      <c r="G516" s="409"/>
      <c r="H516" s="409"/>
      <c r="I516" s="409"/>
      <c r="K516" s="430"/>
      <c r="L516" s="430"/>
      <c r="M516" s="430"/>
      <c r="N516" s="430"/>
      <c r="O516" s="430"/>
      <c r="Q516" s="432"/>
    </row>
    <row r="517" spans="2:17" hidden="1">
      <c r="B517" s="412" t="s">
        <v>683</v>
      </c>
      <c r="C517" s="413">
        <v>44567</v>
      </c>
      <c r="D517" s="414"/>
      <c r="E517" s="409"/>
      <c r="F517" s="409"/>
      <c r="G517" s="409"/>
      <c r="H517" s="409"/>
      <c r="I517" s="409"/>
      <c r="K517" s="430"/>
      <c r="L517" s="430"/>
      <c r="M517" s="430"/>
      <c r="N517" s="430"/>
      <c r="O517" s="430"/>
      <c r="Q517" s="432"/>
    </row>
    <row r="518" spans="2:17" hidden="1">
      <c r="B518" s="412" t="s">
        <v>683</v>
      </c>
      <c r="C518" s="413">
        <v>44567</v>
      </c>
      <c r="D518" s="414"/>
      <c r="E518" s="409"/>
      <c r="F518" s="409"/>
      <c r="G518" s="409"/>
      <c r="H518" s="409"/>
      <c r="I518" s="409"/>
      <c r="K518" s="430"/>
      <c r="L518" s="430"/>
      <c r="M518" s="430"/>
      <c r="N518" s="430"/>
      <c r="O518" s="430"/>
      <c r="Q518" s="432"/>
    </row>
    <row r="519" spans="2:17" hidden="1">
      <c r="B519" s="412" t="s">
        <v>683</v>
      </c>
      <c r="C519" s="413">
        <v>44567</v>
      </c>
      <c r="D519" s="414"/>
      <c r="E519" s="409"/>
      <c r="F519" s="409"/>
      <c r="G519" s="409"/>
      <c r="H519" s="409"/>
      <c r="I519" s="409"/>
      <c r="K519" s="430"/>
      <c r="L519" s="430"/>
      <c r="M519" s="430"/>
      <c r="N519" s="430"/>
      <c r="O519" s="430"/>
      <c r="Q519" s="432"/>
    </row>
    <row r="520" spans="2:17" hidden="1">
      <c r="B520" s="412" t="s">
        <v>683</v>
      </c>
      <c r="C520" s="413">
        <v>44567</v>
      </c>
      <c r="D520" s="414"/>
      <c r="E520" s="409"/>
      <c r="F520" s="409"/>
      <c r="G520" s="409"/>
      <c r="H520" s="409"/>
      <c r="I520" s="409"/>
      <c r="K520" s="430"/>
      <c r="L520" s="430"/>
      <c r="M520" s="430"/>
      <c r="N520" s="430"/>
      <c r="O520" s="430"/>
      <c r="Q520" s="432"/>
    </row>
  </sheetData>
  <mergeCells count="3">
    <mergeCell ref="K6:O6"/>
    <mergeCell ref="E6:I6"/>
    <mergeCell ref="B2:C5"/>
  </mergeCells>
  <phoneticPr fontId="48" type="noConversion"/>
  <conditionalFormatting sqref="B2">
    <cfRule type="cellIs" dxfId="16" priority="7" operator="notEqual">
      <formula>"Version Control OK"</formula>
    </cfRule>
  </conditionalFormatting>
  <conditionalFormatting sqref="K3:O3">
    <cfRule type="cellIs" dxfId="15" priority="1" operator="equal">
      <formula>0</formula>
    </cfRule>
    <cfRule type="cellIs" dxfId="14" priority="2" operator="equal">
      <formula>0</formula>
    </cfRule>
    <cfRule type="cellIs" dxfId="13" priority="3" operator="equal">
      <formula>" -   "</formula>
    </cfRule>
  </conditionalFormatting>
  <pageMargins left="0.7" right="0.7" top="0.75" bottom="0.75" header="0.3" footer="0.3"/>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0F3FB-AD74-410D-BB24-598FB91F4E0E}">
  <sheetPr codeName="Sheet9"/>
  <dimension ref="A1:K23"/>
  <sheetViews>
    <sheetView showGridLines="0" workbookViewId="0">
      <selection activeCell="H19" sqref="H19"/>
    </sheetView>
  </sheetViews>
  <sheetFormatPr defaultRowHeight="15"/>
  <cols>
    <col min="1" max="1" width="38.85546875" customWidth="1"/>
    <col min="2" max="2" width="14.85546875" customWidth="1"/>
    <col min="3" max="3" width="15.28515625" bestFit="1" customWidth="1"/>
    <col min="4" max="4" width="10.85546875" customWidth="1"/>
    <col min="5" max="5" width="12.5703125" bestFit="1" customWidth="1"/>
    <col min="6" max="7" width="10.85546875" customWidth="1"/>
    <col min="8" max="8" width="5.5703125" customWidth="1"/>
    <col min="9" max="9" width="13.85546875" customWidth="1"/>
  </cols>
  <sheetData>
    <row r="1" spans="1:11" s="436" customFormat="1" ht="30">
      <c r="A1" s="434" t="s">
        <v>686</v>
      </c>
      <c r="B1" s="448"/>
      <c r="C1" s="443" t="s">
        <v>3</v>
      </c>
      <c r="D1" s="443" t="s">
        <v>4</v>
      </c>
      <c r="E1" s="443" t="s">
        <v>5</v>
      </c>
      <c r="F1" s="443" t="s">
        <v>6</v>
      </c>
      <c r="G1" s="443" t="s">
        <v>7</v>
      </c>
      <c r="H1" s="444"/>
      <c r="I1" s="445" t="s">
        <v>406</v>
      </c>
      <c r="J1" s="444"/>
      <c r="K1" s="446"/>
    </row>
    <row r="2" spans="1:11" s="436" customFormat="1">
      <c r="A2" s="437"/>
      <c r="B2" s="437"/>
      <c r="C2" s="439"/>
      <c r="D2" s="439"/>
      <c r="E2" s="439"/>
      <c r="F2" s="439"/>
      <c r="G2" s="439"/>
      <c r="H2" s="439"/>
      <c r="I2" s="439"/>
      <c r="J2" s="439"/>
    </row>
    <row r="3" spans="1:11" s="436" customFormat="1">
      <c r="A3" s="449" t="s">
        <v>409</v>
      </c>
      <c r="B3" s="363" t="s">
        <v>405</v>
      </c>
      <c r="C3" s="441">
        <f>'[11]Domestic Bill Calculation'!C19</f>
        <v>140.09577015513159</v>
      </c>
      <c r="D3" s="441">
        <f>'[11]Domestic Bill Calculation'!D19</f>
        <v>189.67787463701677</v>
      </c>
      <c r="E3" s="441">
        <f>'[11]Domestic Bill Calculation'!E19</f>
        <v>163.85210360785788</v>
      </c>
      <c r="F3" s="441">
        <f>'[11]Domestic Bill Calculation'!F19</f>
        <v>167.17902196249415</v>
      </c>
      <c r="G3" s="441">
        <f>'[11]Domestic Bill Calculation'!G19</f>
        <v>167.56124831996914</v>
      </c>
      <c r="H3" s="438"/>
      <c r="I3" s="442">
        <f>AVERAGE(C3:G3)</f>
        <v>165.67320373649392</v>
      </c>
      <c r="J3" s="438"/>
    </row>
    <row r="4" spans="1:11" s="436" customFormat="1" ht="15.75" customHeight="1">
      <c r="A4" s="449" t="s">
        <v>410</v>
      </c>
      <c r="B4" s="363" t="s">
        <v>408</v>
      </c>
      <c r="C4" s="441">
        <f>'[11]Domestic Bill Calculation'!C20</f>
        <v>129.14629163445139</v>
      </c>
      <c r="D4" s="441">
        <f>'[11]Domestic Bill Calculation'!D20</f>
        <v>160.76165811981821</v>
      </c>
      <c r="E4" s="441">
        <f>'[11]Domestic Bill Calculation'!E20</f>
        <v>132.01139247453801</v>
      </c>
      <c r="F4" s="441">
        <f>'[11]Domestic Bill Calculation'!F20</f>
        <v>134.26023602561921</v>
      </c>
      <c r="G4" s="441">
        <f>'[11]Domestic Bill Calculation'!G20</f>
        <v>135.17678233155601</v>
      </c>
      <c r="H4" s="441"/>
      <c r="I4" s="442">
        <f>AVERAGE(C4:G4)</f>
        <v>138.27127211719659</v>
      </c>
      <c r="J4" s="438"/>
    </row>
    <row r="5" spans="1:11" s="436" customFormat="1" ht="15.75" customHeight="1">
      <c r="A5" s="440"/>
      <c r="B5" s="440"/>
      <c r="C5" s="441"/>
      <c r="D5" s="441"/>
      <c r="E5" s="441"/>
      <c r="F5" s="441"/>
      <c r="G5" s="441"/>
      <c r="H5" s="438"/>
      <c r="I5" s="441"/>
      <c r="J5" s="438"/>
    </row>
    <row r="7" spans="1:11" ht="30">
      <c r="A7" s="450" t="s">
        <v>411</v>
      </c>
      <c r="B7" s="451" t="s">
        <v>412</v>
      </c>
      <c r="C7" s="451" t="s">
        <v>413</v>
      </c>
      <c r="D7" s="451" t="s">
        <v>414</v>
      </c>
      <c r="E7" s="451" t="s">
        <v>415</v>
      </c>
      <c r="F7" s="451" t="s">
        <v>416</v>
      </c>
      <c r="G7" s="644" t="s">
        <v>417</v>
      </c>
      <c r="H7" s="644"/>
      <c r="I7" s="644"/>
    </row>
    <row r="8" spans="1:11">
      <c r="A8" s="450" t="s">
        <v>113</v>
      </c>
      <c r="B8" s="451" t="s">
        <v>418</v>
      </c>
      <c r="C8" s="451" t="s">
        <v>45</v>
      </c>
      <c r="D8" s="451" t="s">
        <v>45</v>
      </c>
      <c r="E8" s="451" t="s">
        <v>45</v>
      </c>
      <c r="F8" s="451" t="s">
        <v>45</v>
      </c>
      <c r="G8" s="644" t="s">
        <v>419</v>
      </c>
      <c r="H8" s="644"/>
      <c r="I8" s="450" t="s">
        <v>420</v>
      </c>
    </row>
    <row r="9" spans="1:11">
      <c r="A9" s="452" t="s">
        <v>3</v>
      </c>
      <c r="B9" s="453">
        <f>'[11]Domestic Bill Calculation'!C28</f>
        <v>2524744</v>
      </c>
      <c r="C9" s="453">
        <f>'[11]Domestic Bill Calculation'!D28</f>
        <v>32348231767</v>
      </c>
      <c r="D9" s="453">
        <f>'[11]Domestic Bill Calculation'!E28</f>
        <v>12812.479905685488</v>
      </c>
      <c r="E9" s="453">
        <f>'[11]Domestic Bill Calculation'!F28</f>
        <v>293361166</v>
      </c>
      <c r="F9" s="453">
        <f>'[11]Domestic Bill Calculation'!G28</f>
        <v>116.19</v>
      </c>
      <c r="G9" s="643"/>
      <c r="H9" s="643"/>
      <c r="I9" s="454"/>
    </row>
    <row r="10" spans="1:11">
      <c r="A10" s="452" t="s">
        <v>4</v>
      </c>
      <c r="B10" s="453">
        <f>'[11]Domestic Bill Calculation'!C29</f>
        <v>2532697</v>
      </c>
      <c r="C10" s="453">
        <f>'[11]Domestic Bill Calculation'!D29</f>
        <v>32443579814</v>
      </c>
      <c r="D10" s="453">
        <f>'[11]Domestic Bill Calculation'!E29</f>
        <v>12809.893885450963</v>
      </c>
      <c r="E10" s="453">
        <f>'[11]Domestic Bill Calculation'!F29</f>
        <v>293383133</v>
      </c>
      <c r="F10" s="453">
        <f>'[11]Domestic Bill Calculation'!G29</f>
        <v>115.84</v>
      </c>
      <c r="G10" s="643"/>
      <c r="H10" s="643"/>
      <c r="I10" s="454"/>
    </row>
    <row r="11" spans="1:11">
      <c r="A11" s="452" t="s">
        <v>5</v>
      </c>
      <c r="B11" s="453">
        <f>'[11]Domestic Bill Calculation'!C30</f>
        <v>2539572</v>
      </c>
      <c r="C11" s="453">
        <f>'[11]Domestic Bill Calculation'!D30</f>
        <v>26725703313</v>
      </c>
      <c r="D11" s="453">
        <f>'[11]Domestic Bill Calculation'!E30</f>
        <v>10523.703723698323</v>
      </c>
      <c r="E11" s="453">
        <f>'[11]Domestic Bill Calculation'!F30</f>
        <v>243423427</v>
      </c>
      <c r="F11" s="453">
        <f>'[11]Domestic Bill Calculation'!G30</f>
        <v>95.85</v>
      </c>
      <c r="G11" s="643"/>
      <c r="H11" s="643"/>
      <c r="I11" s="454"/>
    </row>
    <row r="12" spans="1:11">
      <c r="A12" s="452" t="s">
        <v>6</v>
      </c>
      <c r="B12" s="453">
        <f>'[11]Domestic Bill Calculation'!C31</f>
        <v>2544651.1439999999</v>
      </c>
      <c r="C12" s="453">
        <f>'[11]Domestic Bill Calculation'!D31</f>
        <v>26324817763.305</v>
      </c>
      <c r="D12" s="453">
        <f>'[11]Domestic Bill Calculation'!E31</f>
        <v>10345.157852138573</v>
      </c>
      <c r="E12" s="453">
        <f>'[11]Domestic Bill Calculation'!F31</f>
        <v>239772075.595</v>
      </c>
      <c r="F12" s="453">
        <f>'[11]Domestic Bill Calculation'!G31</f>
        <v>94.23</v>
      </c>
      <c r="G12" s="643">
        <v>2E-3</v>
      </c>
      <c r="H12" s="643"/>
      <c r="I12" s="454">
        <v>-1.4999999999999999E-2</v>
      </c>
    </row>
    <row r="13" spans="1:11">
      <c r="A13" s="452" t="s">
        <v>7</v>
      </c>
      <c r="B13" s="453">
        <f>'[11]Domestic Bill Calculation'!C32</f>
        <v>2549740.4462879999</v>
      </c>
      <c r="C13" s="453">
        <f>'[11]Domestic Bill Calculation'!D32</f>
        <v>25929945496.855427</v>
      </c>
      <c r="D13" s="453">
        <f>'[11]Domestic Bill Calculation'!E32</f>
        <v>10169.641201952589</v>
      </c>
      <c r="E13" s="453">
        <f>'[11]Domestic Bill Calculation'!F32</f>
        <v>236175494.46107501</v>
      </c>
      <c r="F13" s="453">
        <f>'[11]Domestic Bill Calculation'!G32</f>
        <v>92.63</v>
      </c>
      <c r="G13" s="643">
        <v>2E-3</v>
      </c>
      <c r="H13" s="643"/>
      <c r="I13" s="454">
        <v>-1.4999999999999999E-2</v>
      </c>
    </row>
    <row r="17" spans="1:9">
      <c r="A17" s="447" t="s">
        <v>404</v>
      </c>
    </row>
    <row r="18" spans="1:9">
      <c r="A18" s="411" t="s">
        <v>407</v>
      </c>
    </row>
    <row r="22" spans="1:9">
      <c r="A22" s="449" t="s">
        <v>830</v>
      </c>
      <c r="B22" s="363" t="s">
        <v>405</v>
      </c>
      <c r="C22" s="596">
        <f>'[11]Domestic Bill Calculation'!C19-'[11]Domestic Bill Calculation'!C11</f>
        <v>140.09577015513159</v>
      </c>
      <c r="D22" s="596">
        <f>'[11]Domestic Bill Calculation'!D19-'[11]Domestic Bill Calculation'!D11</f>
        <v>156.31687463701678</v>
      </c>
      <c r="E22" s="596">
        <f>'[11]Domestic Bill Calculation'!E19-'[11]Domestic Bill Calculation'!E11</f>
        <v>154.77530360785789</v>
      </c>
      <c r="F22" s="596">
        <f>'[11]Domestic Bill Calculation'!F19-'[11]Domestic Bill Calculation'!F11</f>
        <v>167.17902196249415</v>
      </c>
      <c r="G22" s="596">
        <f>'[11]Domestic Bill Calculation'!G19-'[11]Domestic Bill Calculation'!G11</f>
        <v>167.56124831996914</v>
      </c>
      <c r="H22" s="596"/>
      <c r="I22" s="442">
        <f>AVERAGE(C22:G22)</f>
        <v>157.18564373649392</v>
      </c>
    </row>
    <row r="23" spans="1:9">
      <c r="A23" s="449" t="s">
        <v>831</v>
      </c>
      <c r="B23" s="363" t="s">
        <v>408</v>
      </c>
      <c r="C23" s="596">
        <f>'[11]Domestic Bill Calculation'!C20-'[11]Domestic Bill Calculation'!C12</f>
        <v>129.14629163445139</v>
      </c>
      <c r="D23" s="596">
        <f>'[11]Domestic Bill Calculation'!D20-'[11]Domestic Bill Calculation'!D12</f>
        <v>132.48651170751967</v>
      </c>
      <c r="E23" s="596">
        <f>'[11]Domestic Bill Calculation'!E20-'[11]Domestic Bill Calculation'!E12</f>
        <v>124.69845000490332</v>
      </c>
      <c r="F23" s="596">
        <f>'[11]Domestic Bill Calculation'!F20-'[11]Domestic Bill Calculation'!F12</f>
        <v>134.26023602561921</v>
      </c>
      <c r="G23" s="596">
        <f>'[11]Domestic Bill Calculation'!G20-'[11]Domestic Bill Calculation'!G12</f>
        <v>135.17678233155601</v>
      </c>
      <c r="H23" s="596"/>
      <c r="I23" s="442">
        <f>AVERAGE(C23:G23)</f>
        <v>131.15365434080991</v>
      </c>
    </row>
  </sheetData>
  <mergeCells count="7">
    <mergeCell ref="G12:H12"/>
    <mergeCell ref="G13:H13"/>
    <mergeCell ref="G7:I7"/>
    <mergeCell ref="G8:H8"/>
    <mergeCell ref="G9:H9"/>
    <mergeCell ref="G10:H10"/>
    <mergeCell ref="G11:H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E564-4B51-4CBF-A605-AA24CB5E06D1}">
  <sheetPr codeName="Sheet10"/>
  <dimension ref="A1:G27"/>
  <sheetViews>
    <sheetView showGridLines="0" zoomScale="160" zoomScaleNormal="160" workbookViewId="0">
      <selection activeCell="E3" sqref="E3"/>
    </sheetView>
  </sheetViews>
  <sheetFormatPr defaultRowHeight="15"/>
  <cols>
    <col min="1" max="1" width="34.140625" customWidth="1"/>
    <col min="2" max="2" width="15.42578125" customWidth="1"/>
    <col min="3" max="8" width="11.42578125" customWidth="1"/>
  </cols>
  <sheetData>
    <row r="1" spans="1:7" ht="30" customHeight="1">
      <c r="A1" s="434" t="s">
        <v>687</v>
      </c>
      <c r="B1" s="435"/>
      <c r="C1" s="415" t="s">
        <v>360</v>
      </c>
      <c r="D1" s="415" t="s">
        <v>361</v>
      </c>
      <c r="E1" s="415" t="s">
        <v>362</v>
      </c>
      <c r="F1" s="415" t="s">
        <v>363</v>
      </c>
      <c r="G1" s="415" t="s">
        <v>364</v>
      </c>
    </row>
    <row r="3" spans="1:7">
      <c r="A3" t="s">
        <v>402</v>
      </c>
      <c r="B3" s="363" t="s">
        <v>405</v>
      </c>
      <c r="C3" s="485">
        <f>414.519887-0.5</f>
        <v>414.01988699999998</v>
      </c>
      <c r="D3" s="429">
        <f>'[12]2022 CKI'!$Y$5/1000000</f>
        <v>444.21530868979767</v>
      </c>
      <c r="E3" s="429">
        <f>'[13]2023 CKI'!Y5/1000000</f>
        <v>509.55220964761918</v>
      </c>
    </row>
    <row r="4" spans="1:7">
      <c r="A4" t="s">
        <v>403</v>
      </c>
      <c r="B4" s="363" t="s">
        <v>405</v>
      </c>
      <c r="C4" s="471">
        <v>27.414380999999999</v>
      </c>
      <c r="D4" s="429">
        <f>'[12]2022 CKI'!$Y$6/1000000</f>
        <v>53.154515990000007</v>
      </c>
      <c r="E4" s="429">
        <f>'[13]2023 CKI'!Y6/1000000</f>
        <v>31.585275550000002</v>
      </c>
    </row>
    <row r="5" spans="1:7" ht="15.75" thickBot="1">
      <c r="C5" s="375">
        <f>SUM(C3:C4)</f>
        <v>441.43426799999997</v>
      </c>
      <c r="D5" s="375">
        <f>SUM(D3:D4)</f>
        <v>497.36982467979766</v>
      </c>
      <c r="E5" s="375">
        <f>SUM(E3:E4)</f>
        <v>541.13748519761918</v>
      </c>
      <c r="F5" s="375">
        <f t="shared" ref="F5:G5" si="0">SUM(F3:F4)</f>
        <v>0</v>
      </c>
      <c r="G5" s="375">
        <f t="shared" si="0"/>
        <v>0</v>
      </c>
    </row>
    <row r="6" spans="1:7" ht="15.75" thickTop="1"/>
    <row r="9" spans="1:7">
      <c r="A9" s="433" t="s">
        <v>404</v>
      </c>
    </row>
    <row r="10" spans="1:7">
      <c r="A10" t="s">
        <v>422</v>
      </c>
    </row>
    <row r="26" spans="1:1">
      <c r="A26" t="s">
        <v>423</v>
      </c>
    </row>
    <row r="27" spans="1:1">
      <c r="A27" t="s">
        <v>424</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F6EEF-F0C6-482E-A2F9-36FA05CB0A46}">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37C6-DADF-44E2-AAC2-94D1155E1E66}">
  <dimension ref="A1:B22"/>
  <sheetViews>
    <sheetView workbookViewId="0">
      <selection activeCell="P23" sqref="P23"/>
    </sheetView>
  </sheetViews>
  <sheetFormatPr defaultRowHeight="15"/>
  <sheetData>
    <row r="1" spans="1:2">
      <c r="A1" s="433" t="s">
        <v>435</v>
      </c>
    </row>
    <row r="3" spans="1:2" ht="21">
      <c r="B3" s="554" t="s">
        <v>766</v>
      </c>
    </row>
    <row r="4" spans="1:2" ht="21">
      <c r="B4" s="554" t="s">
        <v>767</v>
      </c>
    </row>
    <row r="5" spans="1:2" ht="21">
      <c r="B5" s="555" t="s">
        <v>772</v>
      </c>
    </row>
    <row r="6" spans="1:2">
      <c r="A6">
        <v>1</v>
      </c>
      <c r="B6" t="s">
        <v>436</v>
      </c>
    </row>
    <row r="7" spans="1:2">
      <c r="A7">
        <v>2</v>
      </c>
      <c r="B7" t="s">
        <v>437</v>
      </c>
    </row>
    <row r="8" spans="1:2">
      <c r="A8">
        <v>3</v>
      </c>
      <c r="B8" t="s">
        <v>438</v>
      </c>
    </row>
    <row r="9" spans="1:2">
      <c r="A9">
        <v>3</v>
      </c>
      <c r="B9" t="s">
        <v>439</v>
      </c>
    </row>
    <row r="10" spans="1:2">
      <c r="A10">
        <v>4</v>
      </c>
      <c r="B10" t="s">
        <v>440</v>
      </c>
    </row>
    <row r="11" spans="1:2">
      <c r="A11">
        <v>5</v>
      </c>
      <c r="B11" t="s">
        <v>441</v>
      </c>
    </row>
    <row r="12" spans="1:2">
      <c r="A12">
        <v>6</v>
      </c>
      <c r="B12" t="s">
        <v>442</v>
      </c>
    </row>
    <row r="13" spans="1:2">
      <c r="A13">
        <v>7</v>
      </c>
      <c r="B13" t="s">
        <v>443</v>
      </c>
    </row>
    <row r="14" spans="1:2">
      <c r="A14">
        <v>8</v>
      </c>
      <c r="B14" t="s">
        <v>762</v>
      </c>
    </row>
    <row r="15" spans="1:2">
      <c r="A15">
        <v>8</v>
      </c>
      <c r="B15" t="s">
        <v>444</v>
      </c>
    </row>
    <row r="16" spans="1:2">
      <c r="A16">
        <v>9</v>
      </c>
      <c r="B16" t="s">
        <v>445</v>
      </c>
    </row>
    <row r="17" spans="1:2">
      <c r="A17">
        <v>10</v>
      </c>
      <c r="B17" t="s">
        <v>446</v>
      </c>
    </row>
    <row r="18" spans="1:2">
      <c r="A18">
        <v>11</v>
      </c>
      <c r="B18" t="s">
        <v>447</v>
      </c>
    </row>
    <row r="19" spans="1:2">
      <c r="A19">
        <v>12</v>
      </c>
      <c r="B19" t="s">
        <v>448</v>
      </c>
    </row>
    <row r="20" spans="1:2">
      <c r="A20">
        <v>13</v>
      </c>
      <c r="B20" t="s">
        <v>449</v>
      </c>
    </row>
    <row r="21" spans="1:2">
      <c r="A21">
        <v>14</v>
      </c>
      <c r="B21" t="s">
        <v>450</v>
      </c>
    </row>
    <row r="22" spans="1:2" s="544" customFormat="1">
      <c r="A22" s="544">
        <v>15</v>
      </c>
      <c r="B22" s="544" t="s">
        <v>761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25A19-F0F7-4CEE-AFDA-10AAD3C637D8}">
  <dimension ref="A1:AX1048566"/>
  <sheetViews>
    <sheetView showGridLines="0" topLeftCell="A296" workbookViewId="0">
      <selection activeCell="L283" sqref="L283"/>
    </sheetView>
  </sheetViews>
  <sheetFormatPr defaultColWidth="8.7109375" defaultRowHeight="15"/>
  <cols>
    <col min="1" max="1" width="8.7109375" style="517"/>
    <col min="2" max="2" width="27.140625" style="517" customWidth="1"/>
    <col min="3" max="3" width="8.7109375" style="517"/>
    <col min="4" max="4" width="11.140625" style="517" bestFit="1" customWidth="1"/>
    <col min="5" max="8" width="10.42578125" style="517" bestFit="1" customWidth="1"/>
    <col min="9" max="9" width="8.7109375" style="517"/>
    <col min="10" max="14" width="10.42578125" style="517" bestFit="1" customWidth="1"/>
    <col min="15" max="33" width="8.7109375" style="517"/>
    <col min="34" max="34" width="9" style="517" customWidth="1"/>
    <col min="35" max="16384" width="8.7109375" style="517"/>
  </cols>
  <sheetData>
    <row r="1" spans="1:50" customFormat="1">
      <c r="A1" s="517"/>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row>
    <row r="2" spans="1:50" customFormat="1">
      <c r="A2" s="517"/>
      <c r="B2" s="553" t="s">
        <v>756</v>
      </c>
      <c r="C2" s="517"/>
      <c r="D2" s="518" t="s">
        <v>692</v>
      </c>
      <c r="E2" s="518" t="s">
        <v>693</v>
      </c>
      <c r="F2" s="518" t="s">
        <v>694</v>
      </c>
      <c r="G2" s="518" t="s">
        <v>695</v>
      </c>
      <c r="H2" s="518" t="s">
        <v>696</v>
      </c>
      <c r="I2" s="517"/>
      <c r="J2" s="518" t="s">
        <v>692</v>
      </c>
      <c r="K2" s="518" t="s">
        <v>693</v>
      </c>
      <c r="L2" s="518" t="s">
        <v>694</v>
      </c>
      <c r="M2" s="518" t="s">
        <v>695</v>
      </c>
      <c r="N2" s="518" t="s">
        <v>696</v>
      </c>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row>
    <row r="3" spans="1:50" customForma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row>
    <row r="4" spans="1:50" customFormat="1">
      <c r="A4" s="517"/>
      <c r="B4" s="143" t="s">
        <v>119</v>
      </c>
      <c r="C4" s="517"/>
      <c r="D4" s="519">
        <v>430.74198884868196</v>
      </c>
      <c r="E4" s="519" t="s">
        <v>148</v>
      </c>
      <c r="F4" s="519" t="s">
        <v>148</v>
      </c>
      <c r="G4" s="519" t="s">
        <v>148</v>
      </c>
      <c r="H4" s="519" t="s">
        <v>148</v>
      </c>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row>
    <row r="5" spans="1:50" customFormat="1" ht="15.75">
      <c r="A5" s="517"/>
      <c r="B5" s="501" t="s">
        <v>121</v>
      </c>
      <c r="C5" s="517"/>
      <c r="D5" s="520">
        <v>0</v>
      </c>
      <c r="E5" s="520" t="s">
        <v>148</v>
      </c>
      <c r="F5" s="520" t="s">
        <v>148</v>
      </c>
      <c r="G5" s="520" t="s">
        <v>148</v>
      </c>
      <c r="H5" s="520" t="s">
        <v>148</v>
      </c>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row>
    <row r="6" spans="1:50" customFormat="1" ht="15.75">
      <c r="A6" s="517"/>
      <c r="B6" s="499" t="s">
        <v>122</v>
      </c>
      <c r="C6" s="517"/>
      <c r="D6" s="519">
        <v>430.74198884868196</v>
      </c>
      <c r="E6" s="519">
        <v>429.24770382189212</v>
      </c>
      <c r="F6" s="519">
        <v>455.7577063500384</v>
      </c>
      <c r="G6" s="519">
        <v>465.30945093396946</v>
      </c>
      <c r="H6" s="519">
        <v>472.66689893035863</v>
      </c>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row>
    <row r="7" spans="1:50" customFormat="1" ht="15.75">
      <c r="A7" s="517"/>
      <c r="B7" s="499"/>
      <c r="C7" s="517"/>
      <c r="D7" s="519"/>
      <c r="E7" s="519"/>
      <c r="F7" s="519"/>
      <c r="G7" s="519"/>
      <c r="H7" s="519"/>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row>
    <row r="8" spans="1:50" customFormat="1">
      <c r="A8" s="517"/>
      <c r="B8" s="500" t="s">
        <v>123</v>
      </c>
      <c r="C8" s="517"/>
      <c r="D8" s="519">
        <v>-14.276755933062924</v>
      </c>
      <c r="E8" s="519">
        <v>16.262914047324617</v>
      </c>
      <c r="F8" s="519">
        <v>0</v>
      </c>
      <c r="G8" s="519">
        <v>0</v>
      </c>
      <c r="H8" s="519">
        <v>0</v>
      </c>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row>
    <row r="9" spans="1:50" customFormat="1" ht="15.75">
      <c r="A9" s="517"/>
      <c r="B9" s="501" t="s">
        <v>124</v>
      </c>
      <c r="C9" s="517"/>
      <c r="D9" s="520">
        <v>1.5888637097342235</v>
      </c>
      <c r="E9" s="520">
        <v>0</v>
      </c>
      <c r="F9" s="520">
        <v>0</v>
      </c>
      <c r="G9" s="520">
        <v>0</v>
      </c>
      <c r="H9" s="520">
        <v>0</v>
      </c>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row>
    <row r="10" spans="1:50" customFormat="1" ht="15.75">
      <c r="A10" s="517"/>
      <c r="B10" s="521" t="s">
        <v>125</v>
      </c>
      <c r="C10" s="517"/>
      <c r="D10" s="519">
        <v>418.05409662535322</v>
      </c>
      <c r="E10" s="519">
        <v>445.51061786921673</v>
      </c>
      <c r="F10" s="519">
        <v>455.7577063500384</v>
      </c>
      <c r="G10" s="519">
        <v>465.30945093396946</v>
      </c>
      <c r="H10" s="519">
        <v>472.66689893035863</v>
      </c>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row>
    <row r="11" spans="1:50" customFormat="1">
      <c r="A11" s="517"/>
      <c r="B11" s="517"/>
      <c r="C11" s="517"/>
      <c r="D11" s="522"/>
      <c r="E11" s="522"/>
      <c r="F11" s="522"/>
      <c r="G11" s="522"/>
      <c r="H11" s="522"/>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row>
    <row r="12" spans="1:50" customFormat="1">
      <c r="A12" s="517"/>
      <c r="B12" s="553" t="s">
        <v>755</v>
      </c>
      <c r="C12" s="517"/>
      <c r="D12" s="522"/>
      <c r="E12" s="522"/>
      <c r="F12" s="522"/>
      <c r="G12" s="522"/>
      <c r="H12" s="522"/>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row>
    <row r="13" spans="1:50" customFormat="1">
      <c r="A13" s="517"/>
      <c r="B13" s="517"/>
      <c r="C13" s="517"/>
      <c r="D13" s="522"/>
      <c r="E13" s="522"/>
      <c r="F13" s="522"/>
      <c r="G13" s="522"/>
      <c r="H13" s="522"/>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row>
    <row r="14" spans="1:50" customFormat="1">
      <c r="A14" s="517"/>
      <c r="B14" s="547" t="s">
        <v>697</v>
      </c>
      <c r="D14" s="524"/>
      <c r="E14" s="524"/>
      <c r="F14" s="524"/>
      <c r="G14" s="524"/>
      <c r="H14" s="524"/>
      <c r="I14" s="517"/>
      <c r="J14" s="525" t="s">
        <v>698</v>
      </c>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row>
    <row r="15" spans="1:50" customFormat="1">
      <c r="A15" s="517"/>
      <c r="B15" s="517"/>
      <c r="C15" s="517"/>
      <c r="D15" s="522"/>
      <c r="E15" s="522"/>
      <c r="F15" s="522"/>
      <c r="G15" s="522"/>
      <c r="H15" s="522"/>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row>
    <row r="16" spans="1:50" customFormat="1">
      <c r="A16" s="517"/>
      <c r="B16" s="143" t="s">
        <v>119</v>
      </c>
      <c r="C16" s="517"/>
      <c r="D16" s="519">
        <v>444.57249464691495</v>
      </c>
      <c r="E16" s="519">
        <v>452.19241286964376</v>
      </c>
      <c r="F16" s="519" t="s">
        <v>148</v>
      </c>
      <c r="G16" s="519" t="s">
        <v>148</v>
      </c>
      <c r="H16" s="519" t="s">
        <v>148</v>
      </c>
      <c r="I16" s="517"/>
      <c r="J16" s="526">
        <f>IFERROR(D16-D4,"")</f>
        <v>13.830505798232991</v>
      </c>
      <c r="K16" s="526" t="str">
        <f t="shared" ref="K16:N22" si="0">IFERROR(E16-E4,"")</f>
        <v/>
      </c>
      <c r="L16" s="526" t="str">
        <f t="shared" si="0"/>
        <v/>
      </c>
      <c r="M16" s="526" t="str">
        <f t="shared" si="0"/>
        <v/>
      </c>
      <c r="N16" s="526" t="str">
        <f t="shared" si="0"/>
        <v/>
      </c>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row>
    <row r="17" spans="1:50" customFormat="1" ht="15.75">
      <c r="A17" s="517"/>
      <c r="B17" s="501" t="s">
        <v>121</v>
      </c>
      <c r="C17" s="517"/>
      <c r="D17" s="520">
        <v>0</v>
      </c>
      <c r="E17" s="520">
        <v>11.956039596517392</v>
      </c>
      <c r="F17" s="520" t="s">
        <v>148</v>
      </c>
      <c r="G17" s="520" t="s">
        <v>148</v>
      </c>
      <c r="H17" s="520" t="s">
        <v>148</v>
      </c>
      <c r="I17" s="517"/>
      <c r="J17" s="527">
        <f t="shared" ref="J17:J22" si="1">IFERROR(D17-D5,"")</f>
        <v>0</v>
      </c>
      <c r="K17" s="527" t="str">
        <f>IFERROR(E17-E5,"")</f>
        <v/>
      </c>
      <c r="L17" s="527" t="str">
        <f t="shared" si="0"/>
        <v/>
      </c>
      <c r="M17" s="527" t="str">
        <f t="shared" si="0"/>
        <v/>
      </c>
      <c r="N17" s="527" t="str">
        <f t="shared" si="0"/>
        <v/>
      </c>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row>
    <row r="18" spans="1:50" customFormat="1" ht="15.75">
      <c r="A18" s="517"/>
      <c r="B18" s="499" t="s">
        <v>122</v>
      </c>
      <c r="C18" s="517"/>
      <c r="D18" s="519">
        <v>444.57249464691495</v>
      </c>
      <c r="E18" s="519">
        <v>464.14845246616113</v>
      </c>
      <c r="F18" s="519">
        <v>461.78244779650544</v>
      </c>
      <c r="G18" s="519">
        <v>466.48298055011315</v>
      </c>
      <c r="H18" s="519">
        <v>482.14124273222984</v>
      </c>
      <c r="I18" s="517"/>
      <c r="J18" s="526">
        <f t="shared" si="1"/>
        <v>13.830505798232991</v>
      </c>
      <c r="K18" s="526">
        <f t="shared" si="0"/>
        <v>34.900748644269015</v>
      </c>
      <c r="L18" s="526">
        <f t="shared" si="0"/>
        <v>6.0247414464670328</v>
      </c>
      <c r="M18" s="526">
        <f t="shared" si="0"/>
        <v>1.1735296161436963</v>
      </c>
      <c r="N18" s="526">
        <f t="shared" si="0"/>
        <v>9.4743438018712141</v>
      </c>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row>
    <row r="19" spans="1:50" customFormat="1" ht="15.75">
      <c r="A19" s="517"/>
      <c r="B19" s="499"/>
      <c r="C19" s="517"/>
      <c r="D19" s="519"/>
      <c r="E19" s="519"/>
      <c r="F19" s="519"/>
      <c r="G19" s="519"/>
      <c r="H19" s="519"/>
      <c r="I19" s="517"/>
      <c r="J19" s="526"/>
      <c r="K19" s="526"/>
      <c r="L19" s="526"/>
      <c r="M19" s="526"/>
      <c r="N19" s="526"/>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row>
    <row r="20" spans="1:50" customFormat="1">
      <c r="A20" s="517"/>
      <c r="B20" s="500" t="s">
        <v>123</v>
      </c>
      <c r="C20" s="517"/>
      <c r="D20" s="519">
        <v>-1.7763200119361002</v>
      </c>
      <c r="E20" s="519">
        <v>12.593994720545192</v>
      </c>
      <c r="F20" s="519">
        <v>0</v>
      </c>
      <c r="G20" s="519">
        <v>0</v>
      </c>
      <c r="H20" s="519">
        <v>0</v>
      </c>
      <c r="I20" s="517"/>
      <c r="J20" s="526">
        <f t="shared" si="1"/>
        <v>12.500435921126824</v>
      </c>
      <c r="K20" s="526">
        <f t="shared" si="0"/>
        <v>-3.6689193267794256</v>
      </c>
      <c r="L20" s="526">
        <f t="shared" si="0"/>
        <v>0</v>
      </c>
      <c r="M20" s="526">
        <f t="shared" si="0"/>
        <v>0</v>
      </c>
      <c r="N20" s="526">
        <f t="shared" si="0"/>
        <v>0</v>
      </c>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row>
    <row r="21" spans="1:50" customFormat="1" ht="15.75">
      <c r="A21" s="517"/>
      <c r="B21" s="501" t="s">
        <v>124</v>
      </c>
      <c r="C21" s="517"/>
      <c r="D21" s="520">
        <v>2.4044423978732525</v>
      </c>
      <c r="E21" s="520">
        <v>4.4773318970541851</v>
      </c>
      <c r="F21" s="520">
        <v>0</v>
      </c>
      <c r="G21" s="520">
        <v>0</v>
      </c>
      <c r="H21" s="520">
        <v>0</v>
      </c>
      <c r="I21" s="517"/>
      <c r="J21" s="527">
        <f t="shared" si="1"/>
        <v>0.81557868813902901</v>
      </c>
      <c r="K21" s="527">
        <f t="shared" si="0"/>
        <v>4.4773318970541851</v>
      </c>
      <c r="L21" s="527">
        <f t="shared" si="0"/>
        <v>0</v>
      </c>
      <c r="M21" s="527">
        <f t="shared" si="0"/>
        <v>0</v>
      </c>
      <c r="N21" s="527">
        <f t="shared" si="0"/>
        <v>0</v>
      </c>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row>
    <row r="22" spans="1:50" customFormat="1" ht="15.75">
      <c r="A22" s="517"/>
      <c r="B22" s="521" t="s">
        <v>125</v>
      </c>
      <c r="C22" s="517"/>
      <c r="D22" s="519">
        <v>445.20061703285211</v>
      </c>
      <c r="E22" s="519">
        <v>481.2197790837605</v>
      </c>
      <c r="F22" s="519">
        <v>461.78244779650544</v>
      </c>
      <c r="G22" s="519">
        <v>466.48298055011315</v>
      </c>
      <c r="H22" s="519">
        <v>482.14124273222984</v>
      </c>
      <c r="I22" s="517"/>
      <c r="J22" s="526">
        <f t="shared" si="1"/>
        <v>27.146520407498883</v>
      </c>
      <c r="K22" s="526">
        <f t="shared" si="0"/>
        <v>35.709161214543769</v>
      </c>
      <c r="L22" s="526">
        <f t="shared" si="0"/>
        <v>6.0247414464670328</v>
      </c>
      <c r="M22" s="526">
        <f t="shared" si="0"/>
        <v>1.1735296161436963</v>
      </c>
      <c r="N22" s="526">
        <f t="shared" si="0"/>
        <v>9.4743438018712141</v>
      </c>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row>
    <row r="23" spans="1:50" customFormat="1">
      <c r="A23" s="517"/>
      <c r="B23" s="517"/>
      <c r="C23" s="517"/>
      <c r="D23" s="522"/>
      <c r="E23" s="522"/>
      <c r="F23" s="522"/>
      <c r="G23" s="522"/>
      <c r="H23" s="522"/>
      <c r="I23" s="517"/>
      <c r="J23" s="528"/>
      <c r="K23" s="528"/>
      <c r="L23" s="528"/>
      <c r="M23" s="528"/>
      <c r="N23" s="528"/>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7"/>
      <c r="AT23" s="517"/>
      <c r="AU23" s="517"/>
      <c r="AV23" s="517"/>
      <c r="AW23" s="517"/>
      <c r="AX23" s="517"/>
    </row>
    <row r="24" spans="1:50" customFormat="1">
      <c r="A24" s="517"/>
      <c r="B24" s="547" t="s">
        <v>690</v>
      </c>
      <c r="D24" s="524"/>
      <c r="E24" s="524"/>
      <c r="F24" s="524"/>
      <c r="G24" s="524"/>
      <c r="H24" s="524"/>
      <c r="I24" s="517"/>
      <c r="J24" s="525" t="s">
        <v>698</v>
      </c>
      <c r="K24" s="528"/>
      <c r="L24" s="528"/>
      <c r="M24" s="528"/>
      <c r="N24" s="528"/>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row>
    <row r="25" spans="1:50" customFormat="1">
      <c r="A25" s="517"/>
      <c r="B25" s="517"/>
      <c r="C25" s="517"/>
      <c r="D25" s="522"/>
      <c r="E25" s="522"/>
      <c r="F25" s="522"/>
      <c r="G25" s="522"/>
      <c r="H25" s="522"/>
      <c r="I25" s="517"/>
      <c r="J25" s="528"/>
      <c r="K25" s="528"/>
      <c r="L25" s="528"/>
      <c r="M25" s="528"/>
      <c r="N25" s="528"/>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row>
    <row r="26" spans="1:50" customFormat="1">
      <c r="A26" s="517"/>
      <c r="B26" s="143" t="s">
        <v>119</v>
      </c>
      <c r="C26" s="517"/>
      <c r="D26" s="519">
        <v>444.57249464691495</v>
      </c>
      <c r="E26" s="519">
        <v>453.58240775933632</v>
      </c>
      <c r="F26" s="519" t="s">
        <v>148</v>
      </c>
      <c r="G26" s="519" t="s">
        <v>148</v>
      </c>
      <c r="H26" s="519" t="s">
        <v>148</v>
      </c>
      <c r="I26" s="517"/>
      <c r="J26" s="526">
        <f>IFERROR(D26-D16,"")</f>
        <v>0</v>
      </c>
      <c r="K26" s="526">
        <f t="shared" ref="K26:N32" si="2">IFERROR(E26-E16,"")</f>
        <v>1.3899948896925594</v>
      </c>
      <c r="L26" s="526" t="str">
        <f t="shared" si="2"/>
        <v/>
      </c>
      <c r="M26" s="526" t="str">
        <f t="shared" si="2"/>
        <v/>
      </c>
      <c r="N26" s="526" t="str">
        <f t="shared" si="2"/>
        <v/>
      </c>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row>
    <row r="27" spans="1:50" customFormat="1" ht="15.75">
      <c r="A27" s="517"/>
      <c r="B27" s="501" t="s">
        <v>121</v>
      </c>
      <c r="C27" s="517"/>
      <c r="D27" s="520">
        <v>0</v>
      </c>
      <c r="E27" s="520">
        <v>13.612137882410607</v>
      </c>
      <c r="F27" s="520" t="s">
        <v>148</v>
      </c>
      <c r="G27" s="520" t="s">
        <v>148</v>
      </c>
      <c r="H27" s="520" t="s">
        <v>148</v>
      </c>
      <c r="I27" s="517"/>
      <c r="J27" s="527">
        <f t="shared" ref="J27:J32" si="3">IFERROR(D27-D17,"")</f>
        <v>0</v>
      </c>
      <c r="K27" s="527">
        <f t="shared" si="2"/>
        <v>1.6560982858932149</v>
      </c>
      <c r="L27" s="527" t="str">
        <f t="shared" si="2"/>
        <v/>
      </c>
      <c r="M27" s="527" t="str">
        <f t="shared" si="2"/>
        <v/>
      </c>
      <c r="N27" s="527" t="str">
        <f t="shared" si="2"/>
        <v/>
      </c>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row>
    <row r="28" spans="1:50" customFormat="1" ht="15.75">
      <c r="A28" s="517"/>
      <c r="B28" s="499" t="s">
        <v>122</v>
      </c>
      <c r="C28" s="517"/>
      <c r="D28" s="519">
        <v>444.57249464691495</v>
      </c>
      <c r="E28" s="519">
        <v>467.19454564174691</v>
      </c>
      <c r="F28" s="519">
        <v>462.75111572972673</v>
      </c>
      <c r="G28" s="519">
        <v>466.90644109303645</v>
      </c>
      <c r="H28" s="519">
        <v>482.3512901040379</v>
      </c>
      <c r="I28" s="517"/>
      <c r="J28" s="526">
        <f t="shared" si="3"/>
        <v>0</v>
      </c>
      <c r="K28" s="526">
        <f t="shared" si="2"/>
        <v>3.0460931755857814</v>
      </c>
      <c r="L28" s="526">
        <f t="shared" si="2"/>
        <v>0.96866793322129752</v>
      </c>
      <c r="M28" s="526">
        <f t="shared" si="2"/>
        <v>0.42346054292329427</v>
      </c>
      <c r="N28" s="526">
        <f t="shared" si="2"/>
        <v>0.21004737180805932</v>
      </c>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row>
    <row r="29" spans="1:50" customFormat="1" ht="15.75">
      <c r="A29" s="517"/>
      <c r="B29" s="499"/>
      <c r="C29" s="517"/>
      <c r="D29" s="519"/>
      <c r="E29" s="519"/>
      <c r="F29" s="519"/>
      <c r="G29" s="519"/>
      <c r="H29" s="519"/>
      <c r="I29" s="517"/>
      <c r="J29" s="526"/>
      <c r="K29" s="526"/>
      <c r="L29" s="526"/>
      <c r="M29" s="526"/>
      <c r="N29" s="526"/>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7"/>
    </row>
    <row r="30" spans="1:50" customFormat="1">
      <c r="A30" s="517"/>
      <c r="B30" s="500" t="s">
        <v>123</v>
      </c>
      <c r="C30" s="517"/>
      <c r="D30" s="519">
        <v>-1.7763200119361002</v>
      </c>
      <c r="E30" s="519">
        <v>12.593994720545192</v>
      </c>
      <c r="F30" s="519">
        <v>0</v>
      </c>
      <c r="G30" s="519">
        <v>0</v>
      </c>
      <c r="H30" s="519">
        <v>0</v>
      </c>
      <c r="I30" s="517"/>
      <c r="J30" s="526">
        <f t="shared" si="3"/>
        <v>0</v>
      </c>
      <c r="K30" s="526">
        <f t="shared" si="2"/>
        <v>0</v>
      </c>
      <c r="L30" s="526">
        <f t="shared" si="2"/>
        <v>0</v>
      </c>
      <c r="M30" s="526">
        <f t="shared" si="2"/>
        <v>0</v>
      </c>
      <c r="N30" s="526">
        <f t="shared" si="2"/>
        <v>0</v>
      </c>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17"/>
      <c r="AR30" s="517"/>
      <c r="AS30" s="517"/>
      <c r="AT30" s="517"/>
      <c r="AU30" s="517"/>
      <c r="AV30" s="517"/>
      <c r="AW30" s="517"/>
      <c r="AX30" s="517"/>
    </row>
    <row r="31" spans="1:50" customFormat="1" ht="15.75">
      <c r="A31" s="517"/>
      <c r="B31" s="501" t="s">
        <v>124</v>
      </c>
      <c r="C31" s="517"/>
      <c r="D31" s="520">
        <v>2.4044423978732525</v>
      </c>
      <c r="E31" s="520">
        <v>4.4773318970541851</v>
      </c>
      <c r="F31" s="520">
        <v>0</v>
      </c>
      <c r="G31" s="520">
        <v>0</v>
      </c>
      <c r="H31" s="520">
        <v>0</v>
      </c>
      <c r="I31" s="517"/>
      <c r="J31" s="527">
        <f t="shared" si="3"/>
        <v>0</v>
      </c>
      <c r="K31" s="527">
        <f t="shared" si="2"/>
        <v>0</v>
      </c>
      <c r="L31" s="527">
        <f t="shared" si="2"/>
        <v>0</v>
      </c>
      <c r="M31" s="527">
        <f t="shared" si="2"/>
        <v>0</v>
      </c>
      <c r="N31" s="527">
        <f t="shared" si="2"/>
        <v>0</v>
      </c>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7"/>
    </row>
    <row r="32" spans="1:50" customFormat="1" ht="15.75">
      <c r="A32" s="517"/>
      <c r="B32" s="521" t="s">
        <v>125</v>
      </c>
      <c r="C32" s="517"/>
      <c r="D32" s="519">
        <v>445.20061703285211</v>
      </c>
      <c r="E32" s="519">
        <v>484.26587225934628</v>
      </c>
      <c r="F32" s="519">
        <v>462.75111572972673</v>
      </c>
      <c r="G32" s="519">
        <v>466.90644109303645</v>
      </c>
      <c r="H32" s="519">
        <v>482.3512901040379</v>
      </c>
      <c r="I32" s="517"/>
      <c r="J32" s="526">
        <f t="shared" si="3"/>
        <v>0</v>
      </c>
      <c r="K32" s="526">
        <f t="shared" si="2"/>
        <v>3.0460931755857814</v>
      </c>
      <c r="L32" s="526">
        <f t="shared" si="2"/>
        <v>0.96866793322129752</v>
      </c>
      <c r="M32" s="526">
        <f t="shared" si="2"/>
        <v>0.42346054292329427</v>
      </c>
      <c r="N32" s="526">
        <f t="shared" si="2"/>
        <v>0.21004737180805932</v>
      </c>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row>
    <row r="33" spans="1:50" customFormat="1">
      <c r="A33" s="517"/>
      <c r="B33" s="517"/>
      <c r="C33" s="517"/>
      <c r="D33" s="522"/>
      <c r="E33" s="522"/>
      <c r="F33" s="522"/>
      <c r="G33" s="522"/>
      <c r="H33" s="522"/>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row>
    <row r="34" spans="1:50" customFormat="1">
      <c r="A34" s="517"/>
      <c r="B34" s="547" t="s">
        <v>728</v>
      </c>
      <c r="D34" s="524"/>
      <c r="E34" s="524"/>
      <c r="F34" s="524"/>
      <c r="G34" s="524"/>
      <c r="H34" s="524"/>
      <c r="I34" s="517"/>
      <c r="J34" s="525" t="s">
        <v>698</v>
      </c>
      <c r="K34" s="528"/>
      <c r="L34" s="528"/>
      <c r="M34" s="528"/>
      <c r="N34" s="528"/>
      <c r="O34" s="517"/>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row>
    <row r="35" spans="1:50" customFormat="1">
      <c r="A35" s="517"/>
      <c r="B35" s="517"/>
      <c r="C35" s="517"/>
      <c r="D35" s="522"/>
      <c r="E35" s="522"/>
      <c r="F35" s="522"/>
      <c r="G35" s="522"/>
      <c r="H35" s="522"/>
      <c r="I35" s="517"/>
      <c r="J35" s="528"/>
      <c r="K35" s="528"/>
      <c r="L35" s="528"/>
      <c r="M35" s="528"/>
      <c r="N35" s="528"/>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row>
    <row r="36" spans="1:50" customFormat="1">
      <c r="A36" s="517"/>
      <c r="B36" s="143" t="s">
        <v>119</v>
      </c>
      <c r="C36" s="517"/>
      <c r="D36" s="519">
        <v>444.57249464691495</v>
      </c>
      <c r="E36" s="519">
        <v>459.13483178622289</v>
      </c>
      <c r="F36" s="519" t="s">
        <v>148</v>
      </c>
      <c r="G36" s="519" t="s">
        <v>148</v>
      </c>
      <c r="H36" s="519" t="s">
        <v>148</v>
      </c>
      <c r="I36" s="517"/>
      <c r="J36" s="526">
        <f>IFERROR(D36-D26,"")</f>
        <v>0</v>
      </c>
      <c r="K36" s="526">
        <f t="shared" ref="K36:N38" si="4">IFERROR(E36-E26,"")</f>
        <v>5.5524240268865697</v>
      </c>
      <c r="L36" s="526" t="str">
        <f t="shared" si="4"/>
        <v/>
      </c>
      <c r="M36" s="526" t="str">
        <f t="shared" si="4"/>
        <v/>
      </c>
      <c r="N36" s="526" t="str">
        <f t="shared" si="4"/>
        <v/>
      </c>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row>
    <row r="37" spans="1:50" customFormat="1" ht="15.75">
      <c r="A37" s="517"/>
      <c r="B37" s="501" t="s">
        <v>121</v>
      </c>
      <c r="C37" s="517"/>
      <c r="D37" s="520">
        <v>0</v>
      </c>
      <c r="E37" s="520">
        <v>21.99204604615181</v>
      </c>
      <c r="F37" s="520" t="s">
        <v>148</v>
      </c>
      <c r="G37" s="520" t="s">
        <v>148</v>
      </c>
      <c r="H37" s="520" t="s">
        <v>148</v>
      </c>
      <c r="I37" s="517"/>
      <c r="J37" s="527">
        <f t="shared" ref="J37:J38" si="5">IFERROR(D37-D27,"")</f>
        <v>0</v>
      </c>
      <c r="K37" s="527">
        <f t="shared" si="4"/>
        <v>8.3799081637412023</v>
      </c>
      <c r="L37" s="527" t="str">
        <f t="shared" si="4"/>
        <v/>
      </c>
      <c r="M37" s="527" t="str">
        <f t="shared" si="4"/>
        <v/>
      </c>
      <c r="N37" s="527" t="str">
        <f t="shared" si="4"/>
        <v/>
      </c>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row>
    <row r="38" spans="1:50" customFormat="1" ht="15.75">
      <c r="A38" s="517"/>
      <c r="B38" s="499" t="s">
        <v>122</v>
      </c>
      <c r="C38" s="517"/>
      <c r="D38" s="519">
        <v>444.57249464691495</v>
      </c>
      <c r="E38" s="519">
        <v>481.1268778323747</v>
      </c>
      <c r="F38" s="519">
        <v>464.5203250404868</v>
      </c>
      <c r="G38" s="519">
        <v>467.21213981293158</v>
      </c>
      <c r="H38" s="519">
        <v>482.76332372627911</v>
      </c>
      <c r="I38" s="517"/>
      <c r="J38" s="526">
        <f t="shared" si="5"/>
        <v>0</v>
      </c>
      <c r="K38" s="526">
        <f t="shared" si="4"/>
        <v>13.93233219062779</v>
      </c>
      <c r="L38" s="526">
        <f t="shared" si="4"/>
        <v>1.7692093107600613</v>
      </c>
      <c r="M38" s="526">
        <f t="shared" si="4"/>
        <v>0.30569871989513331</v>
      </c>
      <c r="N38" s="526">
        <f t="shared" si="4"/>
        <v>0.41203362224121065</v>
      </c>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row>
    <row r="39" spans="1:50" customFormat="1" ht="15.75">
      <c r="A39" s="517"/>
      <c r="B39" s="499"/>
      <c r="C39" s="517"/>
      <c r="D39" s="519"/>
      <c r="E39" s="519"/>
      <c r="F39" s="519"/>
      <c r="G39" s="519"/>
      <c r="H39" s="519"/>
      <c r="I39" s="517"/>
      <c r="J39" s="526"/>
      <c r="K39" s="526"/>
      <c r="L39" s="526"/>
      <c r="M39" s="526"/>
      <c r="N39" s="526"/>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row>
    <row r="40" spans="1:50" customFormat="1">
      <c r="A40" s="517"/>
      <c r="B40" s="500" t="s">
        <v>123</v>
      </c>
      <c r="C40" s="517"/>
      <c r="D40" s="519">
        <v>-1.7763200119361002</v>
      </c>
      <c r="E40" s="519">
        <v>12.593994720545192</v>
      </c>
      <c r="F40" s="519">
        <v>0</v>
      </c>
      <c r="G40" s="519">
        <v>0</v>
      </c>
      <c r="H40" s="519">
        <v>0</v>
      </c>
      <c r="I40" s="517"/>
      <c r="J40" s="526">
        <f t="shared" ref="J40:N42" si="6">IFERROR(D40-D30,"")</f>
        <v>0</v>
      </c>
      <c r="K40" s="526">
        <f t="shared" si="6"/>
        <v>0</v>
      </c>
      <c r="L40" s="526">
        <f t="shared" si="6"/>
        <v>0</v>
      </c>
      <c r="M40" s="526">
        <f t="shared" si="6"/>
        <v>0</v>
      </c>
      <c r="N40" s="526">
        <f t="shared" si="6"/>
        <v>0</v>
      </c>
      <c r="O40" s="517"/>
      <c r="P40" s="517"/>
      <c r="Q40" s="517"/>
      <c r="R40" s="517"/>
      <c r="S40" s="517"/>
      <c r="T40" s="517"/>
      <c r="U40" s="517"/>
      <c r="V40" s="517"/>
      <c r="W40" s="517"/>
      <c r="X40" s="517"/>
      <c r="Y40" s="517"/>
      <c r="Z40" s="517"/>
      <c r="AA40" s="517"/>
      <c r="AB40" s="517"/>
      <c r="AC40" s="517"/>
      <c r="AD40" s="517"/>
      <c r="AE40" s="517"/>
      <c r="AF40" s="517"/>
      <c r="AG40" s="517"/>
      <c r="AH40" s="517"/>
      <c r="AI40" s="517"/>
      <c r="AJ40" s="517"/>
      <c r="AK40" s="517"/>
      <c r="AL40" s="517"/>
      <c r="AM40" s="517"/>
      <c r="AN40" s="517"/>
      <c r="AO40" s="517"/>
      <c r="AP40" s="517"/>
      <c r="AQ40" s="517"/>
      <c r="AR40" s="517"/>
      <c r="AS40" s="517"/>
      <c r="AT40" s="517"/>
      <c r="AU40" s="517"/>
      <c r="AV40" s="517"/>
      <c r="AW40" s="517"/>
      <c r="AX40" s="517"/>
    </row>
    <row r="41" spans="1:50" customFormat="1" ht="15.75">
      <c r="A41" s="517"/>
      <c r="B41" s="501" t="s">
        <v>124</v>
      </c>
      <c r="C41" s="517"/>
      <c r="D41" s="520">
        <v>2.4044423978732525</v>
      </c>
      <c r="E41" s="520">
        <v>4.4773318970541851</v>
      </c>
      <c r="F41" s="520">
        <v>0</v>
      </c>
      <c r="G41" s="520">
        <v>0</v>
      </c>
      <c r="H41" s="520">
        <v>0</v>
      </c>
      <c r="I41" s="517"/>
      <c r="J41" s="527">
        <f t="shared" si="6"/>
        <v>0</v>
      </c>
      <c r="K41" s="527">
        <f t="shared" si="6"/>
        <v>0</v>
      </c>
      <c r="L41" s="527">
        <f t="shared" si="6"/>
        <v>0</v>
      </c>
      <c r="M41" s="527">
        <f t="shared" si="6"/>
        <v>0</v>
      </c>
      <c r="N41" s="527">
        <f t="shared" si="6"/>
        <v>0</v>
      </c>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row>
    <row r="42" spans="1:50" customFormat="1" ht="15.75">
      <c r="A42" s="517"/>
      <c r="B42" s="521" t="s">
        <v>125</v>
      </c>
      <c r="C42" s="517"/>
      <c r="D42" s="519">
        <v>445.20061703285211</v>
      </c>
      <c r="E42" s="519">
        <v>498.19820444997407</v>
      </c>
      <c r="F42" s="519">
        <v>464.5203250404868</v>
      </c>
      <c r="G42" s="519">
        <v>467.21213981293158</v>
      </c>
      <c r="H42" s="519">
        <v>482.76332372627911</v>
      </c>
      <c r="I42" s="517"/>
      <c r="J42" s="526">
        <f t="shared" si="6"/>
        <v>0</v>
      </c>
      <c r="K42" s="526">
        <f t="shared" si="6"/>
        <v>13.93233219062779</v>
      </c>
      <c r="L42" s="526">
        <f t="shared" si="6"/>
        <v>1.7692093107600613</v>
      </c>
      <c r="M42" s="526">
        <f t="shared" si="6"/>
        <v>0.30569871989513331</v>
      </c>
      <c r="N42" s="526">
        <f t="shared" si="6"/>
        <v>0.41203362224121065</v>
      </c>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row>
    <row r="43" spans="1:50" customFormat="1">
      <c r="A43" s="517"/>
      <c r="B43" s="517"/>
      <c r="C43" s="517"/>
      <c r="D43" s="522"/>
      <c r="E43" s="522"/>
      <c r="F43" s="522"/>
      <c r="G43" s="522"/>
      <c r="H43" s="522"/>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7"/>
    </row>
    <row r="44" spans="1:50" customFormat="1">
      <c r="A44" s="517"/>
      <c r="B44" s="547" t="s">
        <v>729</v>
      </c>
      <c r="D44" s="524"/>
      <c r="E44" s="524"/>
      <c r="F44" s="524"/>
      <c r="G44" s="524"/>
      <c r="H44" s="524"/>
      <c r="I44" s="517"/>
      <c r="J44" s="525" t="s">
        <v>698</v>
      </c>
      <c r="K44" s="528"/>
      <c r="L44" s="528"/>
      <c r="M44" s="528"/>
      <c r="N44" s="528"/>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row>
    <row r="45" spans="1:50" customFormat="1">
      <c r="A45" s="517"/>
      <c r="B45" s="517"/>
      <c r="C45" s="517"/>
      <c r="D45" s="522"/>
      <c r="E45" s="522"/>
      <c r="F45" s="522"/>
      <c r="G45" s="522"/>
      <c r="H45" s="522"/>
      <c r="I45" s="517"/>
      <c r="J45" s="528"/>
      <c r="K45" s="528"/>
      <c r="L45" s="528"/>
      <c r="M45" s="528"/>
      <c r="N45" s="528"/>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7"/>
    </row>
    <row r="46" spans="1:50" customFormat="1">
      <c r="A46" s="517"/>
      <c r="B46" s="143" t="s">
        <v>119</v>
      </c>
      <c r="C46" s="517"/>
      <c r="D46" s="519">
        <v>444.57249464691495</v>
      </c>
      <c r="E46" s="519">
        <v>459.68005228288428</v>
      </c>
      <c r="F46" s="519" t="s">
        <v>148</v>
      </c>
      <c r="G46" s="519" t="s">
        <v>148</v>
      </c>
      <c r="H46" s="519" t="s">
        <v>148</v>
      </c>
      <c r="I46" s="517"/>
      <c r="J46" s="526">
        <f>IFERROR(D46-D36,"")</f>
        <v>0</v>
      </c>
      <c r="K46" s="526">
        <f t="shared" ref="K46:N48" si="7">IFERROR(E46-E36,"")</f>
        <v>0.54522049666138628</v>
      </c>
      <c r="L46" s="526" t="str">
        <f t="shared" si="7"/>
        <v/>
      </c>
      <c r="M46" s="526" t="str">
        <f t="shared" si="7"/>
        <v/>
      </c>
      <c r="N46" s="526" t="str">
        <f t="shared" si="7"/>
        <v/>
      </c>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7"/>
    </row>
    <row r="47" spans="1:50" customFormat="1" ht="15.75">
      <c r="A47" s="517"/>
      <c r="B47" s="501" t="s">
        <v>121</v>
      </c>
      <c r="C47" s="517"/>
      <c r="D47" s="520">
        <v>0</v>
      </c>
      <c r="E47" s="520">
        <v>22.517823792035429</v>
      </c>
      <c r="F47" s="520" t="s">
        <v>148</v>
      </c>
      <c r="G47" s="520" t="s">
        <v>148</v>
      </c>
      <c r="H47" s="520" t="s">
        <v>148</v>
      </c>
      <c r="I47" s="517"/>
      <c r="J47" s="527">
        <f t="shared" ref="J47:J48" si="8">IFERROR(D47-D37,"")</f>
        <v>0</v>
      </c>
      <c r="K47" s="527">
        <f t="shared" si="7"/>
        <v>0.52577774588361947</v>
      </c>
      <c r="L47" s="527" t="str">
        <f t="shared" si="7"/>
        <v/>
      </c>
      <c r="M47" s="527" t="str">
        <f t="shared" si="7"/>
        <v/>
      </c>
      <c r="N47" s="527" t="str">
        <f t="shared" si="7"/>
        <v/>
      </c>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row>
    <row r="48" spans="1:50" customFormat="1" ht="15.75">
      <c r="A48" s="517"/>
      <c r="B48" s="499" t="s">
        <v>122</v>
      </c>
      <c r="C48" s="517"/>
      <c r="D48" s="519">
        <v>444.57249464691495</v>
      </c>
      <c r="E48" s="519">
        <v>482.19787607491969</v>
      </c>
      <c r="F48" s="519">
        <v>465.11101123376312</v>
      </c>
      <c r="G48" s="519">
        <v>467.84945002094122</v>
      </c>
      <c r="H48" s="519">
        <v>483.44849182456875</v>
      </c>
      <c r="I48" s="517"/>
      <c r="J48" s="526">
        <f t="shared" si="8"/>
        <v>0</v>
      </c>
      <c r="K48" s="526">
        <f t="shared" si="7"/>
        <v>1.070998242544988</v>
      </c>
      <c r="L48" s="526">
        <f t="shared" si="7"/>
        <v>0.59068619327632632</v>
      </c>
      <c r="M48" s="526">
        <f t="shared" si="7"/>
        <v>0.63731020800963734</v>
      </c>
      <c r="N48" s="526">
        <f t="shared" si="7"/>
        <v>0.68516809828963687</v>
      </c>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row>
    <row r="49" spans="1:50" customFormat="1" ht="15.75">
      <c r="A49" s="517"/>
      <c r="B49" s="499"/>
      <c r="C49" s="517"/>
      <c r="D49" s="519"/>
      <c r="E49" s="519"/>
      <c r="F49" s="519"/>
      <c r="G49" s="519"/>
      <c r="H49" s="519"/>
      <c r="I49" s="517"/>
      <c r="J49" s="526"/>
      <c r="K49" s="526"/>
      <c r="L49" s="526"/>
      <c r="M49" s="526"/>
      <c r="N49" s="526"/>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row>
    <row r="50" spans="1:50" customFormat="1">
      <c r="A50" s="517"/>
      <c r="B50" s="500" t="s">
        <v>123</v>
      </c>
      <c r="C50" s="517"/>
      <c r="D50" s="519">
        <v>-1.7763200119361002</v>
      </c>
      <c r="E50" s="519">
        <v>12.593994720545192</v>
      </c>
      <c r="F50" s="519">
        <v>0</v>
      </c>
      <c r="G50" s="519">
        <v>0</v>
      </c>
      <c r="H50" s="519">
        <v>0</v>
      </c>
      <c r="I50" s="517"/>
      <c r="J50" s="526">
        <f t="shared" ref="J50:N52" si="9">IFERROR(D50-D40,"")</f>
        <v>0</v>
      </c>
      <c r="K50" s="526">
        <f t="shared" si="9"/>
        <v>0</v>
      </c>
      <c r="L50" s="526">
        <f t="shared" si="9"/>
        <v>0</v>
      </c>
      <c r="M50" s="526">
        <f t="shared" si="9"/>
        <v>0</v>
      </c>
      <c r="N50" s="526">
        <f t="shared" si="9"/>
        <v>0</v>
      </c>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row>
    <row r="51" spans="1:50" customFormat="1" ht="15.75">
      <c r="A51" s="517"/>
      <c r="B51" s="501" t="s">
        <v>124</v>
      </c>
      <c r="C51" s="517"/>
      <c r="D51" s="520">
        <v>2.4044423978732525</v>
      </c>
      <c r="E51" s="520">
        <v>4.4773318970541851</v>
      </c>
      <c r="F51" s="520">
        <v>0</v>
      </c>
      <c r="G51" s="520">
        <v>0</v>
      </c>
      <c r="H51" s="520">
        <v>0</v>
      </c>
      <c r="I51" s="517"/>
      <c r="J51" s="527">
        <f t="shared" si="9"/>
        <v>0</v>
      </c>
      <c r="K51" s="527">
        <f t="shared" si="9"/>
        <v>0</v>
      </c>
      <c r="L51" s="527">
        <f t="shared" si="9"/>
        <v>0</v>
      </c>
      <c r="M51" s="527">
        <f t="shared" si="9"/>
        <v>0</v>
      </c>
      <c r="N51" s="527">
        <f t="shared" si="9"/>
        <v>0</v>
      </c>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row>
    <row r="52" spans="1:50" customFormat="1" ht="15.75">
      <c r="A52" s="517"/>
      <c r="B52" s="521" t="s">
        <v>125</v>
      </c>
      <c r="C52" s="517"/>
      <c r="D52" s="519">
        <v>445.20061703285211</v>
      </c>
      <c r="E52" s="519">
        <v>499.26920269251906</v>
      </c>
      <c r="F52" s="519">
        <v>465.11101123376312</v>
      </c>
      <c r="G52" s="519">
        <v>467.84945002094122</v>
      </c>
      <c r="H52" s="519">
        <v>483.44849182456875</v>
      </c>
      <c r="I52" s="517"/>
      <c r="J52" s="526">
        <f t="shared" si="9"/>
        <v>0</v>
      </c>
      <c r="K52" s="526">
        <f t="shared" si="9"/>
        <v>1.070998242544988</v>
      </c>
      <c r="L52" s="526">
        <f t="shared" si="9"/>
        <v>0.59068619327632632</v>
      </c>
      <c r="M52" s="526">
        <f t="shared" si="9"/>
        <v>0.63731020800963734</v>
      </c>
      <c r="N52" s="526">
        <f t="shared" si="9"/>
        <v>0.68516809828963687</v>
      </c>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row>
    <row r="53" spans="1:50" customFormat="1">
      <c r="A53" s="517"/>
      <c r="B53" s="517"/>
      <c r="C53" s="517"/>
      <c r="D53" s="522"/>
      <c r="E53" s="522"/>
      <c r="F53" s="522"/>
      <c r="G53" s="522"/>
      <c r="H53" s="522"/>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517"/>
      <c r="AG53" s="517"/>
      <c r="AH53" s="517"/>
      <c r="AI53" s="517"/>
      <c r="AJ53" s="517"/>
      <c r="AK53" s="517"/>
      <c r="AL53" s="517"/>
      <c r="AM53" s="517"/>
      <c r="AN53" s="517"/>
      <c r="AO53" s="517"/>
      <c r="AP53" s="517"/>
      <c r="AQ53" s="517"/>
      <c r="AR53" s="517"/>
      <c r="AS53" s="517"/>
      <c r="AT53" s="517"/>
      <c r="AU53" s="517"/>
      <c r="AV53" s="517"/>
      <c r="AW53" s="517"/>
      <c r="AX53" s="517"/>
    </row>
    <row r="54" spans="1:50" customFormat="1">
      <c r="A54" s="517"/>
      <c r="B54" s="547" t="s">
        <v>732</v>
      </c>
      <c r="D54" s="524"/>
      <c r="E54" s="524"/>
      <c r="F54" s="524"/>
      <c r="G54" s="524"/>
      <c r="H54" s="524"/>
      <c r="I54" s="517"/>
      <c r="J54" s="525" t="s">
        <v>698</v>
      </c>
      <c r="K54" s="528"/>
      <c r="L54" s="528"/>
      <c r="M54" s="528"/>
      <c r="N54" s="528"/>
      <c r="O54" s="517"/>
      <c r="P54" s="517"/>
      <c r="Q54" s="517"/>
      <c r="R54" s="517"/>
      <c r="S54" s="517"/>
      <c r="T54" s="517"/>
      <c r="U54" s="517"/>
      <c r="V54" s="517"/>
      <c r="W54" s="517"/>
      <c r="X54" s="517"/>
      <c r="Y54" s="517"/>
      <c r="Z54" s="517"/>
      <c r="AA54" s="517"/>
      <c r="AB54" s="517"/>
      <c r="AC54" s="517"/>
      <c r="AD54" s="517"/>
      <c r="AE54" s="517"/>
      <c r="AF54" s="517"/>
      <c r="AG54" s="517"/>
      <c r="AH54" s="517"/>
      <c r="AI54" s="517"/>
      <c r="AJ54" s="517"/>
      <c r="AK54" s="517"/>
      <c r="AL54" s="517"/>
      <c r="AM54" s="517"/>
      <c r="AN54" s="517"/>
      <c r="AO54" s="517"/>
      <c r="AP54" s="517"/>
      <c r="AQ54" s="517"/>
      <c r="AR54" s="517"/>
      <c r="AS54" s="517"/>
      <c r="AT54" s="517"/>
      <c r="AU54" s="517"/>
      <c r="AV54" s="517"/>
      <c r="AW54" s="517"/>
      <c r="AX54" s="517"/>
    </row>
    <row r="55" spans="1:50" customFormat="1">
      <c r="A55" s="517"/>
      <c r="B55" s="517"/>
      <c r="C55" s="517"/>
      <c r="D55" s="522"/>
      <c r="E55" s="522"/>
      <c r="F55" s="522"/>
      <c r="G55" s="522"/>
      <c r="H55" s="522"/>
      <c r="I55" s="517"/>
      <c r="J55" s="528"/>
      <c r="K55" s="528"/>
      <c r="L55" s="528"/>
      <c r="M55" s="528"/>
      <c r="N55" s="528"/>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row>
    <row r="56" spans="1:50" customFormat="1">
      <c r="A56" s="517"/>
      <c r="B56" s="143" t="s">
        <v>119</v>
      </c>
      <c r="C56" s="517"/>
      <c r="D56" s="519">
        <v>444.57249464691495</v>
      </c>
      <c r="E56" s="519">
        <v>458.18118572899226</v>
      </c>
      <c r="F56" s="519" t="s">
        <v>148</v>
      </c>
      <c r="G56" s="519" t="s">
        <v>148</v>
      </c>
      <c r="H56" s="519" t="s">
        <v>148</v>
      </c>
      <c r="I56" s="517"/>
      <c r="J56" s="526">
        <f>IFERROR(D56-D46,"")</f>
        <v>0</v>
      </c>
      <c r="K56" s="526">
        <f t="shared" ref="K56:N58" si="10">IFERROR(E56-E46,"")</f>
        <v>-1.4988665538920145</v>
      </c>
      <c r="L56" s="526" t="str">
        <f t="shared" si="10"/>
        <v/>
      </c>
      <c r="M56" s="526" t="str">
        <f t="shared" si="10"/>
        <v/>
      </c>
      <c r="N56" s="526" t="str">
        <f t="shared" si="10"/>
        <v/>
      </c>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row>
    <row r="57" spans="1:50" customFormat="1" ht="15.75">
      <c r="A57" s="517"/>
      <c r="B57" s="501" t="s">
        <v>121</v>
      </c>
      <c r="C57" s="517"/>
      <c r="D57" s="520">
        <v>0</v>
      </c>
      <c r="E57" s="520">
        <v>21.149528880721473</v>
      </c>
      <c r="F57" s="520" t="s">
        <v>148</v>
      </c>
      <c r="G57" s="520" t="s">
        <v>148</v>
      </c>
      <c r="H57" s="520" t="s">
        <v>148</v>
      </c>
      <c r="I57" s="517"/>
      <c r="J57" s="527">
        <f t="shared" ref="J57:J58" si="11">IFERROR(D57-D47,"")</f>
        <v>0</v>
      </c>
      <c r="K57" s="527">
        <f t="shared" si="10"/>
        <v>-1.3682949113139564</v>
      </c>
      <c r="L57" s="527" t="str">
        <f t="shared" si="10"/>
        <v/>
      </c>
      <c r="M57" s="527" t="str">
        <f t="shared" si="10"/>
        <v/>
      </c>
      <c r="N57" s="527" t="str">
        <f t="shared" si="10"/>
        <v/>
      </c>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row>
    <row r="58" spans="1:50" customFormat="1" ht="15.75">
      <c r="A58" s="517"/>
      <c r="B58" s="499" t="s">
        <v>122</v>
      </c>
      <c r="C58" s="517"/>
      <c r="D58" s="519">
        <v>444.57249464691495</v>
      </c>
      <c r="E58" s="519">
        <v>479.33071460971371</v>
      </c>
      <c r="F58" s="519">
        <v>463.98001073309734</v>
      </c>
      <c r="G58" s="519">
        <v>466.85197398200603</v>
      </c>
      <c r="H58" s="519">
        <v>482.3225939499369</v>
      </c>
      <c r="I58" s="517"/>
      <c r="J58" s="526">
        <f t="shared" si="11"/>
        <v>0</v>
      </c>
      <c r="K58" s="526">
        <f t="shared" si="10"/>
        <v>-2.8671614652059816</v>
      </c>
      <c r="L58" s="526">
        <f t="shared" si="10"/>
        <v>-1.1310005006657775</v>
      </c>
      <c r="M58" s="526">
        <f t="shared" si="10"/>
        <v>-0.99747603893518999</v>
      </c>
      <c r="N58" s="526">
        <f t="shared" si="10"/>
        <v>-1.1258978746318462</v>
      </c>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row>
    <row r="59" spans="1:50" customFormat="1" ht="15.75">
      <c r="A59" s="517"/>
      <c r="B59" s="499"/>
      <c r="C59" s="517"/>
      <c r="D59" s="519"/>
      <c r="E59" s="519"/>
      <c r="F59" s="519"/>
      <c r="G59" s="519"/>
      <c r="H59" s="519"/>
      <c r="I59" s="517"/>
      <c r="J59" s="526"/>
      <c r="K59" s="526"/>
      <c r="L59" s="526"/>
      <c r="M59" s="526"/>
      <c r="N59" s="526"/>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row>
    <row r="60" spans="1:50" customFormat="1">
      <c r="A60" s="517"/>
      <c r="B60" s="500" t="s">
        <v>123</v>
      </c>
      <c r="C60" s="517"/>
      <c r="D60" s="519">
        <v>-1.7763200119361002</v>
      </c>
      <c r="E60" s="519">
        <v>12.593994720545192</v>
      </c>
      <c r="F60" s="519">
        <v>0</v>
      </c>
      <c r="G60" s="519">
        <v>0</v>
      </c>
      <c r="H60" s="519">
        <v>0</v>
      </c>
      <c r="I60" s="517"/>
      <c r="J60" s="526">
        <f t="shared" ref="J60:N62" si="12">IFERROR(D60-D50,"")</f>
        <v>0</v>
      </c>
      <c r="K60" s="526">
        <f t="shared" si="12"/>
        <v>0</v>
      </c>
      <c r="L60" s="526">
        <f t="shared" si="12"/>
        <v>0</v>
      </c>
      <c r="M60" s="526">
        <f t="shared" si="12"/>
        <v>0</v>
      </c>
      <c r="N60" s="526">
        <f t="shared" si="12"/>
        <v>0</v>
      </c>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7"/>
    </row>
    <row r="61" spans="1:50" customFormat="1" ht="15.75">
      <c r="A61" s="517"/>
      <c r="B61" s="501" t="s">
        <v>124</v>
      </c>
      <c r="C61" s="517"/>
      <c r="D61" s="520">
        <v>2.4044423978732525</v>
      </c>
      <c r="E61" s="520">
        <v>4.4773318970541851</v>
      </c>
      <c r="F61" s="520">
        <v>0</v>
      </c>
      <c r="G61" s="520">
        <v>0</v>
      </c>
      <c r="H61" s="520">
        <v>0</v>
      </c>
      <c r="I61" s="517"/>
      <c r="J61" s="527">
        <f t="shared" si="12"/>
        <v>0</v>
      </c>
      <c r="K61" s="527">
        <f t="shared" si="12"/>
        <v>0</v>
      </c>
      <c r="L61" s="527">
        <f t="shared" si="12"/>
        <v>0</v>
      </c>
      <c r="M61" s="527">
        <f t="shared" si="12"/>
        <v>0</v>
      </c>
      <c r="N61" s="527">
        <f t="shared" si="12"/>
        <v>0</v>
      </c>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row>
    <row r="62" spans="1:50" customFormat="1" ht="15.75">
      <c r="A62" s="517"/>
      <c r="B62" s="521" t="s">
        <v>125</v>
      </c>
      <c r="C62" s="517"/>
      <c r="D62" s="519">
        <v>445.20061703285211</v>
      </c>
      <c r="E62" s="519">
        <v>496.40204122731308</v>
      </c>
      <c r="F62" s="519">
        <v>463.98001073309734</v>
      </c>
      <c r="G62" s="519">
        <v>466.85197398200603</v>
      </c>
      <c r="H62" s="519">
        <v>482.3225939499369</v>
      </c>
      <c r="I62" s="517"/>
      <c r="J62" s="526">
        <f t="shared" si="12"/>
        <v>0</v>
      </c>
      <c r="K62" s="526">
        <f t="shared" si="12"/>
        <v>-2.8671614652059816</v>
      </c>
      <c r="L62" s="526">
        <f t="shared" si="12"/>
        <v>-1.1310005006657775</v>
      </c>
      <c r="M62" s="526">
        <f t="shared" si="12"/>
        <v>-0.99747603893518999</v>
      </c>
      <c r="N62" s="526">
        <f t="shared" si="12"/>
        <v>-1.1258978746318462</v>
      </c>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row>
    <row r="63" spans="1:50" customFormat="1">
      <c r="A63" s="517"/>
      <c r="B63" s="517"/>
      <c r="C63" s="517"/>
      <c r="D63" s="522"/>
      <c r="E63" s="522"/>
      <c r="F63" s="522"/>
      <c r="G63" s="522"/>
      <c r="H63" s="522"/>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7"/>
    </row>
    <row r="64" spans="1:50" customFormat="1">
      <c r="A64" s="517"/>
      <c r="B64" s="547" t="s">
        <v>734</v>
      </c>
      <c r="D64" s="524"/>
      <c r="E64" s="524"/>
      <c r="F64" s="524"/>
      <c r="G64" s="524"/>
      <c r="H64" s="524"/>
      <c r="I64" s="517"/>
      <c r="J64" s="525" t="s">
        <v>698</v>
      </c>
      <c r="K64" s="528"/>
      <c r="L64" s="528"/>
      <c r="M64" s="528"/>
      <c r="N64" s="528"/>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row>
    <row r="65" spans="1:50" customFormat="1">
      <c r="A65" s="517"/>
      <c r="B65" s="517"/>
      <c r="C65" s="517"/>
      <c r="D65" s="522"/>
      <c r="E65" s="522"/>
      <c r="F65" s="522"/>
      <c r="G65" s="522"/>
      <c r="H65" s="522"/>
      <c r="I65" s="517"/>
      <c r="J65" s="528"/>
      <c r="K65" s="528"/>
      <c r="L65" s="528"/>
      <c r="M65" s="528"/>
      <c r="N65" s="528"/>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7"/>
      <c r="AM65" s="517"/>
      <c r="AN65" s="517"/>
      <c r="AO65" s="517"/>
      <c r="AP65" s="517"/>
      <c r="AQ65" s="517"/>
      <c r="AR65" s="517"/>
      <c r="AS65" s="517"/>
      <c r="AT65" s="517"/>
      <c r="AU65" s="517"/>
      <c r="AV65" s="517"/>
      <c r="AW65" s="517"/>
      <c r="AX65" s="517"/>
    </row>
    <row r="66" spans="1:50" customFormat="1">
      <c r="A66" s="517"/>
      <c r="B66" s="143" t="s">
        <v>119</v>
      </c>
      <c r="C66" s="517"/>
      <c r="D66" s="519">
        <v>444.57249464691495</v>
      </c>
      <c r="E66" s="519">
        <v>458.18118572899226</v>
      </c>
      <c r="F66" s="519" t="s">
        <v>148</v>
      </c>
      <c r="G66" s="519" t="s">
        <v>148</v>
      </c>
      <c r="H66" s="519" t="s">
        <v>148</v>
      </c>
      <c r="I66" s="517"/>
      <c r="J66" s="526">
        <f>IFERROR(D66-D56,"")</f>
        <v>0</v>
      </c>
      <c r="K66" s="526">
        <f t="shared" ref="K66:N68" si="13">IFERROR(E66-E56,"")</f>
        <v>0</v>
      </c>
      <c r="L66" s="526" t="str">
        <f t="shared" si="13"/>
        <v/>
      </c>
      <c r="M66" s="526" t="str">
        <f t="shared" si="13"/>
        <v/>
      </c>
      <c r="N66" s="526" t="str">
        <f t="shared" si="13"/>
        <v/>
      </c>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row>
    <row r="67" spans="1:50" customFormat="1" ht="15.75">
      <c r="A67" s="517"/>
      <c r="B67" s="501" t="s">
        <v>121</v>
      </c>
      <c r="C67" s="517"/>
      <c r="D67" s="520">
        <v>0</v>
      </c>
      <c r="E67" s="520">
        <v>21.075586017525076</v>
      </c>
      <c r="F67" s="520" t="s">
        <v>148</v>
      </c>
      <c r="G67" s="520" t="s">
        <v>148</v>
      </c>
      <c r="H67" s="520" t="s">
        <v>148</v>
      </c>
      <c r="I67" s="517"/>
      <c r="J67" s="527">
        <f t="shared" ref="J67:J68" si="14">IFERROR(D67-D57,"")</f>
        <v>0</v>
      </c>
      <c r="K67" s="527">
        <f t="shared" si="13"/>
        <v>-7.3942863196396758E-2</v>
      </c>
      <c r="L67" s="527" t="str">
        <f t="shared" si="13"/>
        <v/>
      </c>
      <c r="M67" s="527" t="str">
        <f t="shared" si="13"/>
        <v/>
      </c>
      <c r="N67" s="527" t="str">
        <f t="shared" si="13"/>
        <v/>
      </c>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7"/>
    </row>
    <row r="68" spans="1:50" customFormat="1" ht="15.75">
      <c r="A68" s="517"/>
      <c r="B68" s="499" t="s">
        <v>122</v>
      </c>
      <c r="C68" s="517"/>
      <c r="D68" s="519">
        <v>444.57249464691495</v>
      </c>
      <c r="E68" s="519">
        <v>479.25677174651736</v>
      </c>
      <c r="F68" s="519">
        <v>463.98001073309734</v>
      </c>
      <c r="G68" s="519">
        <v>466.85197398200603</v>
      </c>
      <c r="H68" s="519">
        <v>482.3225939499369</v>
      </c>
      <c r="I68" s="517"/>
      <c r="J68" s="526">
        <f t="shared" si="14"/>
        <v>0</v>
      </c>
      <c r="K68" s="526">
        <f t="shared" si="13"/>
        <v>-7.3942863196350572E-2</v>
      </c>
      <c r="L68" s="526">
        <f t="shared" si="13"/>
        <v>0</v>
      </c>
      <c r="M68" s="526">
        <f t="shared" si="13"/>
        <v>0</v>
      </c>
      <c r="N68" s="526">
        <f t="shared" si="13"/>
        <v>0</v>
      </c>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7"/>
    </row>
    <row r="69" spans="1:50" customFormat="1" ht="15.75">
      <c r="A69" s="517"/>
      <c r="B69" s="499"/>
      <c r="C69" s="517"/>
      <c r="D69" s="519"/>
      <c r="E69" s="519"/>
      <c r="F69" s="519"/>
      <c r="G69" s="519"/>
      <c r="H69" s="519"/>
      <c r="I69" s="517"/>
      <c r="J69" s="526"/>
      <c r="K69" s="526"/>
      <c r="L69" s="526"/>
      <c r="M69" s="526"/>
      <c r="N69" s="526"/>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7"/>
      <c r="AM69" s="517"/>
      <c r="AN69" s="517"/>
      <c r="AO69" s="517"/>
      <c r="AP69" s="517"/>
      <c r="AQ69" s="517"/>
      <c r="AR69" s="517"/>
      <c r="AS69" s="517"/>
      <c r="AT69" s="517"/>
      <c r="AU69" s="517"/>
      <c r="AV69" s="517"/>
      <c r="AW69" s="517"/>
      <c r="AX69" s="517"/>
    </row>
    <row r="70" spans="1:50" customFormat="1">
      <c r="A70" s="517"/>
      <c r="B70" s="500" t="s">
        <v>123</v>
      </c>
      <c r="C70" s="517"/>
      <c r="D70" s="519">
        <v>-1.7763200119361002</v>
      </c>
      <c r="E70" s="519">
        <v>12.593994720545192</v>
      </c>
      <c r="F70" s="519">
        <v>0</v>
      </c>
      <c r="G70" s="519">
        <v>0</v>
      </c>
      <c r="H70" s="519">
        <v>0</v>
      </c>
      <c r="I70" s="517"/>
      <c r="J70" s="526">
        <f t="shared" ref="J70:N72" si="15">IFERROR(D70-D60,"")</f>
        <v>0</v>
      </c>
      <c r="K70" s="526">
        <f t="shared" si="15"/>
        <v>0</v>
      </c>
      <c r="L70" s="526">
        <f t="shared" si="15"/>
        <v>0</v>
      </c>
      <c r="M70" s="526">
        <f t="shared" si="15"/>
        <v>0</v>
      </c>
      <c r="N70" s="526">
        <f t="shared" si="15"/>
        <v>0</v>
      </c>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7"/>
    </row>
    <row r="71" spans="1:50" customFormat="1" ht="15.75">
      <c r="A71" s="517"/>
      <c r="B71" s="501" t="s">
        <v>124</v>
      </c>
      <c r="C71" s="517"/>
      <c r="D71" s="520">
        <v>2.4044423978732525</v>
      </c>
      <c r="E71" s="520">
        <v>4.4773318970541851</v>
      </c>
      <c r="F71" s="520">
        <v>0</v>
      </c>
      <c r="G71" s="520">
        <v>0</v>
      </c>
      <c r="H71" s="520">
        <v>0</v>
      </c>
      <c r="I71" s="517"/>
      <c r="J71" s="527">
        <f t="shared" si="15"/>
        <v>0</v>
      </c>
      <c r="K71" s="527">
        <f t="shared" si="15"/>
        <v>0</v>
      </c>
      <c r="L71" s="527">
        <f t="shared" si="15"/>
        <v>0</v>
      </c>
      <c r="M71" s="527">
        <f t="shared" si="15"/>
        <v>0</v>
      </c>
      <c r="N71" s="527">
        <f t="shared" si="15"/>
        <v>0</v>
      </c>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7"/>
    </row>
    <row r="72" spans="1:50" customFormat="1" ht="15.75">
      <c r="A72" s="517"/>
      <c r="B72" s="521" t="s">
        <v>125</v>
      </c>
      <c r="C72" s="517"/>
      <c r="D72" s="519">
        <v>445.20061703285211</v>
      </c>
      <c r="E72" s="519">
        <v>496.32809836411673</v>
      </c>
      <c r="F72" s="519">
        <v>463.98001073309734</v>
      </c>
      <c r="G72" s="519">
        <v>466.85197398200603</v>
      </c>
      <c r="H72" s="519">
        <v>482.3225939499369</v>
      </c>
      <c r="I72" s="517"/>
      <c r="J72" s="526">
        <f t="shared" si="15"/>
        <v>0</v>
      </c>
      <c r="K72" s="526">
        <f t="shared" si="15"/>
        <v>-7.3942863196350572E-2</v>
      </c>
      <c r="L72" s="526">
        <f t="shared" si="15"/>
        <v>0</v>
      </c>
      <c r="M72" s="526">
        <f t="shared" si="15"/>
        <v>0</v>
      </c>
      <c r="N72" s="526">
        <f t="shared" si="15"/>
        <v>0</v>
      </c>
      <c r="O72" s="517"/>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row>
    <row r="73" spans="1:50" customFormat="1">
      <c r="A73" s="517"/>
      <c r="B73" s="517"/>
      <c r="C73" s="517"/>
      <c r="D73" s="522"/>
      <c r="E73" s="522"/>
      <c r="F73" s="522"/>
      <c r="G73" s="522"/>
      <c r="H73" s="522"/>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row>
    <row r="74" spans="1:50" customFormat="1">
      <c r="A74" s="517"/>
      <c r="B74" s="547" t="s">
        <v>736</v>
      </c>
      <c r="D74" s="524"/>
      <c r="E74" s="524"/>
      <c r="F74" s="524"/>
      <c r="G74" s="524"/>
      <c r="H74" s="524"/>
      <c r="I74" s="517"/>
      <c r="J74" s="525" t="s">
        <v>698</v>
      </c>
      <c r="K74" s="528"/>
      <c r="L74" s="528"/>
      <c r="M74" s="528"/>
      <c r="N74" s="528"/>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row>
    <row r="75" spans="1:50" customFormat="1">
      <c r="A75" s="517"/>
      <c r="B75" s="517"/>
      <c r="C75" s="517"/>
      <c r="D75" s="522"/>
      <c r="E75" s="522"/>
      <c r="F75" s="522"/>
      <c r="G75" s="522"/>
      <c r="H75" s="522"/>
      <c r="I75" s="517"/>
      <c r="J75" s="528"/>
      <c r="K75" s="528"/>
      <c r="L75" s="528"/>
      <c r="M75" s="528"/>
      <c r="N75" s="528"/>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row>
    <row r="76" spans="1:50" customFormat="1">
      <c r="A76" s="517"/>
      <c r="B76" s="143" t="s">
        <v>119</v>
      </c>
      <c r="C76" s="517"/>
      <c r="D76" s="519">
        <v>444.57249464691495</v>
      </c>
      <c r="E76" s="519">
        <v>560.45099756858679</v>
      </c>
      <c r="F76" s="519" t="s">
        <v>148</v>
      </c>
      <c r="G76" s="519" t="s">
        <v>148</v>
      </c>
      <c r="H76" s="519" t="s">
        <v>148</v>
      </c>
      <c r="I76" s="517"/>
      <c r="J76" s="526">
        <f>IFERROR(D76-D66,"")</f>
        <v>0</v>
      </c>
      <c r="K76" s="526">
        <f t="shared" ref="K76:N78" si="16">IFERROR(E76-E66,"")</f>
        <v>102.26981183959452</v>
      </c>
      <c r="L76" s="526" t="str">
        <f t="shared" si="16"/>
        <v/>
      </c>
      <c r="M76" s="526" t="str">
        <f t="shared" si="16"/>
        <v/>
      </c>
      <c r="N76" s="526" t="str">
        <f t="shared" si="16"/>
        <v/>
      </c>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row>
    <row r="77" spans="1:50" customFormat="1" ht="15.75">
      <c r="A77" s="517"/>
      <c r="B77" s="501" t="s">
        <v>121</v>
      </c>
      <c r="C77" s="517"/>
      <c r="D77" s="520">
        <v>0</v>
      </c>
      <c r="E77" s="520">
        <v>21.075586017525076</v>
      </c>
      <c r="F77" s="520" t="s">
        <v>148</v>
      </c>
      <c r="G77" s="520" t="s">
        <v>148</v>
      </c>
      <c r="H77" s="520" t="s">
        <v>148</v>
      </c>
      <c r="I77" s="517"/>
      <c r="J77" s="527">
        <f t="shared" ref="J77:J78" si="17">IFERROR(D77-D67,"")</f>
        <v>0</v>
      </c>
      <c r="K77" s="527">
        <f t="shared" si="16"/>
        <v>0</v>
      </c>
      <c r="L77" s="527" t="str">
        <f t="shared" si="16"/>
        <v/>
      </c>
      <c r="M77" s="527" t="str">
        <f t="shared" si="16"/>
        <v/>
      </c>
      <c r="N77" s="527" t="str">
        <f t="shared" si="16"/>
        <v/>
      </c>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row>
    <row r="78" spans="1:50" customFormat="1" ht="15.75">
      <c r="A78" s="517"/>
      <c r="B78" s="499" t="s">
        <v>122</v>
      </c>
      <c r="C78" s="517"/>
      <c r="D78" s="519">
        <v>444.57249464691495</v>
      </c>
      <c r="E78" s="519">
        <v>581.52658358611188</v>
      </c>
      <c r="F78" s="519">
        <v>463.98001073309734</v>
      </c>
      <c r="G78" s="519">
        <v>466.85197398200603</v>
      </c>
      <c r="H78" s="519">
        <v>482.3225939499369</v>
      </c>
      <c r="I78" s="517"/>
      <c r="J78" s="526">
        <f t="shared" si="17"/>
        <v>0</v>
      </c>
      <c r="K78" s="526">
        <f t="shared" si="16"/>
        <v>102.26981183959452</v>
      </c>
      <c r="L78" s="526">
        <f t="shared" si="16"/>
        <v>0</v>
      </c>
      <c r="M78" s="526">
        <f t="shared" si="16"/>
        <v>0</v>
      </c>
      <c r="N78" s="526">
        <f t="shared" si="16"/>
        <v>0</v>
      </c>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row>
    <row r="79" spans="1:50" customFormat="1" ht="15.75">
      <c r="A79" s="517"/>
      <c r="B79" s="499"/>
      <c r="C79" s="517"/>
      <c r="D79" s="519"/>
      <c r="E79" s="519"/>
      <c r="F79" s="519"/>
      <c r="G79" s="519"/>
      <c r="H79" s="519"/>
      <c r="I79" s="517"/>
      <c r="J79" s="526"/>
      <c r="K79" s="526"/>
      <c r="L79" s="526"/>
      <c r="M79" s="526"/>
      <c r="N79" s="526"/>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row>
    <row r="80" spans="1:50" customFormat="1">
      <c r="A80" s="517"/>
      <c r="B80" s="500" t="s">
        <v>123</v>
      </c>
      <c r="C80" s="517"/>
      <c r="D80" s="519">
        <v>-1.7763200119361002</v>
      </c>
      <c r="E80" s="519">
        <v>12.593994720545192</v>
      </c>
      <c r="F80" s="519">
        <v>0</v>
      </c>
      <c r="G80" s="519">
        <v>0</v>
      </c>
      <c r="H80" s="519">
        <v>0</v>
      </c>
      <c r="I80" s="517"/>
      <c r="J80" s="526">
        <f t="shared" ref="J80:N82" si="18">IFERROR(D80-D70,"")</f>
        <v>0</v>
      </c>
      <c r="K80" s="526">
        <f t="shared" si="18"/>
        <v>0</v>
      </c>
      <c r="L80" s="526">
        <f t="shared" si="18"/>
        <v>0</v>
      </c>
      <c r="M80" s="526">
        <f t="shared" si="18"/>
        <v>0</v>
      </c>
      <c r="N80" s="526">
        <f t="shared" si="18"/>
        <v>0</v>
      </c>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row>
    <row r="81" spans="1:50" customFormat="1" ht="15.75">
      <c r="A81" s="517"/>
      <c r="B81" s="501" t="s">
        <v>124</v>
      </c>
      <c r="C81" s="517"/>
      <c r="D81" s="520">
        <v>2.4044423978732525</v>
      </c>
      <c r="E81" s="520">
        <v>4.4773318970541851</v>
      </c>
      <c r="F81" s="520">
        <v>0</v>
      </c>
      <c r="G81" s="520">
        <v>0</v>
      </c>
      <c r="H81" s="520">
        <v>0</v>
      </c>
      <c r="I81" s="517"/>
      <c r="J81" s="527">
        <f t="shared" si="18"/>
        <v>0</v>
      </c>
      <c r="K81" s="527">
        <f t="shared" si="18"/>
        <v>0</v>
      </c>
      <c r="L81" s="527">
        <f t="shared" si="18"/>
        <v>0</v>
      </c>
      <c r="M81" s="527">
        <f t="shared" si="18"/>
        <v>0</v>
      </c>
      <c r="N81" s="527">
        <f t="shared" si="18"/>
        <v>0</v>
      </c>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7"/>
    </row>
    <row r="82" spans="1:50" customFormat="1" ht="15.75">
      <c r="A82" s="517"/>
      <c r="B82" s="521" t="s">
        <v>125</v>
      </c>
      <c r="C82" s="517"/>
      <c r="D82" s="519">
        <v>445.20061703285211</v>
      </c>
      <c r="E82" s="519">
        <v>598.59791020371131</v>
      </c>
      <c r="F82" s="519">
        <v>463.98001073309734</v>
      </c>
      <c r="G82" s="519">
        <v>466.85197398200603</v>
      </c>
      <c r="H82" s="519">
        <v>482.3225939499369</v>
      </c>
      <c r="I82" s="517"/>
      <c r="J82" s="526">
        <f t="shared" si="18"/>
        <v>0</v>
      </c>
      <c r="K82" s="526">
        <f t="shared" si="18"/>
        <v>102.26981183959458</v>
      </c>
      <c r="L82" s="526">
        <f t="shared" si="18"/>
        <v>0</v>
      </c>
      <c r="M82" s="526">
        <f t="shared" si="18"/>
        <v>0</v>
      </c>
      <c r="N82" s="526">
        <f t="shared" si="18"/>
        <v>0</v>
      </c>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7"/>
    </row>
    <row r="83" spans="1:50" customFormat="1">
      <c r="A83" s="517"/>
      <c r="B83" s="517"/>
      <c r="C83" s="517"/>
      <c r="D83" s="522"/>
      <c r="E83" s="522"/>
      <c r="F83" s="522"/>
      <c r="G83" s="522"/>
      <c r="H83" s="522"/>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row>
    <row r="84" spans="1:50" customFormat="1">
      <c r="A84" s="517"/>
      <c r="B84" s="547" t="s">
        <v>738</v>
      </c>
      <c r="D84" s="524"/>
      <c r="E84" s="524"/>
      <c r="F84" s="524"/>
      <c r="G84" s="524"/>
      <c r="H84" s="524"/>
      <c r="I84" s="517"/>
      <c r="J84" s="525" t="s">
        <v>698</v>
      </c>
      <c r="K84" s="528"/>
      <c r="L84" s="528"/>
      <c r="M84" s="528"/>
      <c r="N84" s="528"/>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row>
    <row r="85" spans="1:50" customFormat="1">
      <c r="A85" s="517"/>
      <c r="B85" s="517"/>
      <c r="C85" s="517"/>
      <c r="D85" s="522"/>
      <c r="E85" s="522"/>
      <c r="F85" s="522"/>
      <c r="G85" s="522"/>
      <c r="H85" s="522"/>
      <c r="I85" s="517"/>
      <c r="J85" s="528"/>
      <c r="K85" s="528"/>
      <c r="L85" s="528"/>
      <c r="M85" s="528"/>
      <c r="N85" s="528"/>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17"/>
    </row>
    <row r="86" spans="1:50" customFormat="1">
      <c r="A86" s="517"/>
      <c r="B86" s="143" t="s">
        <v>119</v>
      </c>
      <c r="C86" s="517"/>
      <c r="D86" s="519">
        <v>444.57249464691495</v>
      </c>
      <c r="E86" s="519">
        <v>561.61881893940154</v>
      </c>
      <c r="F86" s="519" t="s">
        <v>148</v>
      </c>
      <c r="G86" s="519" t="s">
        <v>148</v>
      </c>
      <c r="H86" s="519" t="s">
        <v>148</v>
      </c>
      <c r="I86" s="517"/>
      <c r="J86" s="526">
        <f>IFERROR(D86-D76,"")</f>
        <v>0</v>
      </c>
      <c r="K86" s="526">
        <f t="shared" ref="K86:N88" si="19">IFERROR(E86-E76,"")</f>
        <v>1.1678213708147496</v>
      </c>
      <c r="L86" s="526" t="str">
        <f t="shared" si="19"/>
        <v/>
      </c>
      <c r="M86" s="526" t="str">
        <f t="shared" si="19"/>
        <v/>
      </c>
      <c r="N86" s="526" t="str">
        <f t="shared" si="19"/>
        <v/>
      </c>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row>
    <row r="87" spans="1:50" customFormat="1" ht="15.75">
      <c r="A87" s="517"/>
      <c r="B87" s="501" t="s">
        <v>121</v>
      </c>
      <c r="C87" s="517"/>
      <c r="D87" s="520">
        <v>0</v>
      </c>
      <c r="E87" s="520">
        <v>20.673246452931838</v>
      </c>
      <c r="F87" s="520" t="s">
        <v>148</v>
      </c>
      <c r="G87" s="520" t="s">
        <v>148</v>
      </c>
      <c r="H87" s="520" t="s">
        <v>148</v>
      </c>
      <c r="I87" s="517"/>
      <c r="J87" s="527">
        <f t="shared" ref="J87:J88" si="20">IFERROR(D87-D77,"")</f>
        <v>0</v>
      </c>
      <c r="K87" s="527">
        <f t="shared" si="19"/>
        <v>-0.4023395645932375</v>
      </c>
      <c r="L87" s="527" t="str">
        <f t="shared" si="19"/>
        <v/>
      </c>
      <c r="M87" s="527" t="str">
        <f t="shared" si="19"/>
        <v/>
      </c>
      <c r="N87" s="527" t="str">
        <f t="shared" si="19"/>
        <v/>
      </c>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row>
    <row r="88" spans="1:50" customFormat="1" ht="15.75">
      <c r="A88" s="517"/>
      <c r="B88" s="499" t="s">
        <v>122</v>
      </c>
      <c r="C88" s="517"/>
      <c r="D88" s="519">
        <v>444.57249464691495</v>
      </c>
      <c r="E88" s="519">
        <v>582.29206539233337</v>
      </c>
      <c r="F88" s="519">
        <v>465.17002387196163</v>
      </c>
      <c r="G88" s="519">
        <v>468.06519418053114</v>
      </c>
      <c r="H88" s="519">
        <v>483.56006062745342</v>
      </c>
      <c r="I88" s="517"/>
      <c r="J88" s="526">
        <f t="shared" si="20"/>
        <v>0</v>
      </c>
      <c r="K88" s="526">
        <f t="shared" si="19"/>
        <v>0.7654818062214872</v>
      </c>
      <c r="L88" s="526">
        <f t="shared" si="19"/>
        <v>1.1900131388642876</v>
      </c>
      <c r="M88" s="526">
        <f t="shared" si="19"/>
        <v>1.2132201985251072</v>
      </c>
      <c r="N88" s="526">
        <f t="shared" si="19"/>
        <v>1.2374666775165224</v>
      </c>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row>
    <row r="89" spans="1:50" customFormat="1" ht="15.75">
      <c r="A89" s="517"/>
      <c r="B89" s="499"/>
      <c r="C89" s="517"/>
      <c r="D89" s="519"/>
      <c r="E89" s="519"/>
      <c r="F89" s="519"/>
      <c r="G89" s="519"/>
      <c r="H89" s="519"/>
      <c r="I89" s="517"/>
      <c r="J89" s="526"/>
      <c r="K89" s="526"/>
      <c r="L89" s="526"/>
      <c r="M89" s="526"/>
      <c r="N89" s="526"/>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row>
    <row r="90" spans="1:50" customFormat="1">
      <c r="A90" s="517"/>
      <c r="B90" s="500" t="s">
        <v>123</v>
      </c>
      <c r="C90" s="517"/>
      <c r="D90" s="519">
        <v>-1.7763200119361002</v>
      </c>
      <c r="E90" s="519">
        <v>12.593994720545192</v>
      </c>
      <c r="F90" s="519">
        <v>0</v>
      </c>
      <c r="G90" s="519">
        <v>0</v>
      </c>
      <c r="H90" s="519">
        <v>0</v>
      </c>
      <c r="I90" s="517"/>
      <c r="J90" s="526">
        <f t="shared" ref="J90:N92" si="21">IFERROR(D90-D80,"")</f>
        <v>0</v>
      </c>
      <c r="K90" s="526">
        <f t="shared" si="21"/>
        <v>0</v>
      </c>
      <c r="L90" s="526">
        <f t="shared" si="21"/>
        <v>0</v>
      </c>
      <c r="M90" s="526">
        <f t="shared" si="21"/>
        <v>0</v>
      </c>
      <c r="N90" s="526">
        <f t="shared" si="21"/>
        <v>0</v>
      </c>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row>
    <row r="91" spans="1:50" customFormat="1" ht="15.75">
      <c r="A91" s="517"/>
      <c r="B91" s="501" t="s">
        <v>124</v>
      </c>
      <c r="C91" s="517"/>
      <c r="D91" s="520">
        <v>2.4044423978732525</v>
      </c>
      <c r="E91" s="520">
        <v>4.4773318970541851</v>
      </c>
      <c r="F91" s="520">
        <v>0</v>
      </c>
      <c r="G91" s="520">
        <v>0</v>
      </c>
      <c r="H91" s="520">
        <v>0</v>
      </c>
      <c r="I91" s="517"/>
      <c r="J91" s="527">
        <f t="shared" si="21"/>
        <v>0</v>
      </c>
      <c r="K91" s="527">
        <f t="shared" si="21"/>
        <v>0</v>
      </c>
      <c r="L91" s="527">
        <f t="shared" si="21"/>
        <v>0</v>
      </c>
      <c r="M91" s="527">
        <f t="shared" si="21"/>
        <v>0</v>
      </c>
      <c r="N91" s="527">
        <f t="shared" si="21"/>
        <v>0</v>
      </c>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row>
    <row r="92" spans="1:50" customFormat="1" ht="15.75">
      <c r="A92" s="517"/>
      <c r="B92" s="521" t="s">
        <v>125</v>
      </c>
      <c r="C92" s="517"/>
      <c r="D92" s="519">
        <v>445.20061703285211</v>
      </c>
      <c r="E92" s="519">
        <v>599.3633920099328</v>
      </c>
      <c r="F92" s="519">
        <v>465.17002387196163</v>
      </c>
      <c r="G92" s="519">
        <v>468.06519418053114</v>
      </c>
      <c r="H92" s="519">
        <v>483.56006062745342</v>
      </c>
      <c r="I92" s="517"/>
      <c r="J92" s="526">
        <f t="shared" si="21"/>
        <v>0</v>
      </c>
      <c r="K92" s="526">
        <f t="shared" si="21"/>
        <v>0.7654818062214872</v>
      </c>
      <c r="L92" s="526">
        <f t="shared" si="21"/>
        <v>1.1900131388642876</v>
      </c>
      <c r="M92" s="526">
        <f t="shared" si="21"/>
        <v>1.2132201985251072</v>
      </c>
      <c r="N92" s="526">
        <f t="shared" si="21"/>
        <v>1.2374666775165224</v>
      </c>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row>
    <row r="93" spans="1:50" customFormat="1">
      <c r="A93" s="517"/>
      <c r="B93" s="517"/>
      <c r="C93" s="517"/>
      <c r="D93" s="522"/>
      <c r="E93" s="522"/>
      <c r="F93" s="522"/>
      <c r="G93" s="522"/>
      <c r="H93" s="522"/>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row>
    <row r="94" spans="1:50" customFormat="1">
      <c r="A94" s="517"/>
      <c r="B94" s="547" t="s">
        <v>739</v>
      </c>
      <c r="D94" s="524"/>
      <c r="E94" s="524"/>
      <c r="F94" s="524"/>
      <c r="G94" s="524"/>
      <c r="H94" s="524"/>
      <c r="I94" s="517"/>
      <c r="J94" s="525" t="s">
        <v>698</v>
      </c>
      <c r="K94" s="528"/>
      <c r="L94" s="528"/>
      <c r="M94" s="528"/>
      <c r="N94" s="528"/>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row>
    <row r="95" spans="1:50" customFormat="1">
      <c r="A95" s="517"/>
      <c r="B95" s="517"/>
      <c r="C95" s="517"/>
      <c r="D95" s="522"/>
      <c r="E95" s="522"/>
      <c r="F95" s="522"/>
      <c r="G95" s="522"/>
      <c r="H95" s="522"/>
      <c r="I95" s="517"/>
      <c r="J95" s="528"/>
      <c r="K95" s="528"/>
      <c r="L95" s="528"/>
      <c r="M95" s="528"/>
      <c r="N95" s="528"/>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row>
    <row r="96" spans="1:50" customFormat="1">
      <c r="A96" s="517"/>
      <c r="B96" s="143" t="s">
        <v>119</v>
      </c>
      <c r="C96" s="517"/>
      <c r="D96" s="519">
        <v>444.57249464691495</v>
      </c>
      <c r="E96" s="519">
        <v>561.61881893940154</v>
      </c>
      <c r="F96" s="519" t="s">
        <v>148</v>
      </c>
      <c r="G96" s="519" t="s">
        <v>148</v>
      </c>
      <c r="H96" s="519" t="s">
        <v>148</v>
      </c>
      <c r="I96" s="517"/>
      <c r="J96" s="526">
        <f>IFERROR(D96-D86,"")</f>
        <v>0</v>
      </c>
      <c r="K96" s="526">
        <f t="shared" ref="K96:N98" si="22">IFERROR(E96-E86,"")</f>
        <v>0</v>
      </c>
      <c r="L96" s="526" t="str">
        <f t="shared" si="22"/>
        <v/>
      </c>
      <c r="M96" s="526" t="str">
        <f t="shared" si="22"/>
        <v/>
      </c>
      <c r="N96" s="526" t="str">
        <f t="shared" si="22"/>
        <v/>
      </c>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row>
    <row r="97" spans="1:50" customFormat="1" ht="15.75">
      <c r="A97" s="517"/>
      <c r="B97" s="501" t="s">
        <v>121</v>
      </c>
      <c r="C97" s="517"/>
      <c r="D97" s="520">
        <v>0</v>
      </c>
      <c r="E97" s="520">
        <v>20.673246452931838</v>
      </c>
      <c r="F97" s="520" t="s">
        <v>148</v>
      </c>
      <c r="G97" s="520" t="s">
        <v>148</v>
      </c>
      <c r="H97" s="520" t="s">
        <v>148</v>
      </c>
      <c r="I97" s="517"/>
      <c r="J97" s="527">
        <f t="shared" ref="J97:J98" si="23">IFERROR(D97-D87,"")</f>
        <v>0</v>
      </c>
      <c r="K97" s="527">
        <f t="shared" si="22"/>
        <v>0</v>
      </c>
      <c r="L97" s="527" t="str">
        <f t="shared" si="22"/>
        <v/>
      </c>
      <c r="M97" s="527" t="str">
        <f t="shared" si="22"/>
        <v/>
      </c>
      <c r="N97" s="527" t="str">
        <f t="shared" si="22"/>
        <v/>
      </c>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7"/>
    </row>
    <row r="98" spans="1:50" customFormat="1" ht="15.75">
      <c r="A98" s="517"/>
      <c r="B98" s="499" t="s">
        <v>122</v>
      </c>
      <c r="C98" s="517"/>
      <c r="D98" s="519">
        <v>444.57249464691495</v>
      </c>
      <c r="E98" s="519">
        <v>582.29206539233337</v>
      </c>
      <c r="F98" s="519">
        <v>465.17002387196163</v>
      </c>
      <c r="G98" s="519">
        <v>468.06519418053114</v>
      </c>
      <c r="H98" s="519">
        <v>483.56006062745342</v>
      </c>
      <c r="I98" s="517"/>
      <c r="J98" s="526">
        <f t="shared" si="23"/>
        <v>0</v>
      </c>
      <c r="K98" s="526">
        <f t="shared" si="22"/>
        <v>0</v>
      </c>
      <c r="L98" s="526">
        <f t="shared" si="22"/>
        <v>0</v>
      </c>
      <c r="M98" s="526">
        <f t="shared" si="22"/>
        <v>0</v>
      </c>
      <c r="N98" s="526">
        <f t="shared" si="22"/>
        <v>0</v>
      </c>
      <c r="O98" s="517"/>
      <c r="P98" s="517"/>
      <c r="Q98" s="517"/>
      <c r="R98" s="517"/>
      <c r="S98" s="517"/>
      <c r="T98" s="517"/>
      <c r="U98" s="517"/>
      <c r="V98" s="517"/>
      <c r="W98" s="517"/>
      <c r="X98" s="517"/>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7"/>
    </row>
    <row r="99" spans="1:50" customFormat="1" ht="15.75">
      <c r="A99" s="517"/>
      <c r="B99" s="499"/>
      <c r="C99" s="517"/>
      <c r="D99" s="519"/>
      <c r="E99" s="519"/>
      <c r="F99" s="519"/>
      <c r="G99" s="519"/>
      <c r="H99" s="519"/>
      <c r="I99" s="517"/>
      <c r="J99" s="526"/>
      <c r="K99" s="526"/>
      <c r="L99" s="526"/>
      <c r="M99" s="526"/>
      <c r="N99" s="526"/>
      <c r="O99" s="517"/>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row>
    <row r="100" spans="1:50" customFormat="1">
      <c r="A100" s="517"/>
      <c r="B100" s="500" t="s">
        <v>123</v>
      </c>
      <c r="C100" s="517"/>
      <c r="D100" s="519">
        <v>-1.7763200119361002</v>
      </c>
      <c r="E100" s="519">
        <v>13.023859276725487</v>
      </c>
      <c r="F100" s="519">
        <v>0</v>
      </c>
      <c r="G100" s="519">
        <v>0</v>
      </c>
      <c r="H100" s="519">
        <v>0</v>
      </c>
      <c r="I100" s="517"/>
      <c r="J100" s="526">
        <f t="shared" ref="J100:N102" si="24">IFERROR(D100-D90,"")</f>
        <v>0</v>
      </c>
      <c r="K100" s="526">
        <f t="shared" si="24"/>
        <v>0.42986455618029495</v>
      </c>
      <c r="L100" s="526">
        <f t="shared" si="24"/>
        <v>0</v>
      </c>
      <c r="M100" s="526">
        <f t="shared" si="24"/>
        <v>0</v>
      </c>
      <c r="N100" s="526">
        <f t="shared" si="24"/>
        <v>0</v>
      </c>
      <c r="O100" s="517"/>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517"/>
      <c r="AL100" s="517"/>
      <c r="AM100" s="517"/>
      <c r="AN100" s="517"/>
      <c r="AO100" s="517"/>
      <c r="AP100" s="517"/>
      <c r="AQ100" s="517"/>
      <c r="AR100" s="517"/>
      <c r="AS100" s="517"/>
      <c r="AT100" s="517"/>
      <c r="AU100" s="517"/>
      <c r="AV100" s="517"/>
      <c r="AW100" s="517"/>
      <c r="AX100" s="517"/>
    </row>
    <row r="101" spans="1:50" customFormat="1" ht="15.75">
      <c r="A101" s="517"/>
      <c r="B101" s="501" t="s">
        <v>124</v>
      </c>
      <c r="C101" s="517"/>
      <c r="D101" s="520">
        <v>2.4044423978732525</v>
      </c>
      <c r="E101" s="520">
        <v>4.4773318970541851</v>
      </c>
      <c r="F101" s="520">
        <v>0</v>
      </c>
      <c r="G101" s="520">
        <v>0</v>
      </c>
      <c r="H101" s="520">
        <v>0</v>
      </c>
      <c r="I101" s="517"/>
      <c r="J101" s="527">
        <f t="shared" si="24"/>
        <v>0</v>
      </c>
      <c r="K101" s="527">
        <f t="shared" si="24"/>
        <v>0</v>
      </c>
      <c r="L101" s="527">
        <f t="shared" si="24"/>
        <v>0</v>
      </c>
      <c r="M101" s="527">
        <f t="shared" si="24"/>
        <v>0</v>
      </c>
      <c r="N101" s="527">
        <f t="shared" si="24"/>
        <v>0</v>
      </c>
      <c r="O101" s="517"/>
      <c r="P101" s="517"/>
      <c r="Q101" s="517"/>
      <c r="R101" s="517"/>
      <c r="S101" s="517"/>
      <c r="T101" s="517"/>
      <c r="U101" s="517"/>
      <c r="V101" s="517"/>
      <c r="W101" s="517"/>
      <c r="X101" s="517"/>
      <c r="Y101" s="517"/>
      <c r="Z101" s="517"/>
      <c r="AA101" s="517"/>
      <c r="AB101" s="517"/>
      <c r="AC101" s="517"/>
      <c r="AD101" s="517"/>
      <c r="AE101" s="517"/>
      <c r="AF101" s="517"/>
      <c r="AG101" s="517"/>
      <c r="AH101" s="517"/>
      <c r="AI101" s="517"/>
      <c r="AJ101" s="517"/>
      <c r="AK101" s="517"/>
      <c r="AL101" s="517"/>
      <c r="AM101" s="517"/>
      <c r="AN101" s="517"/>
      <c r="AO101" s="517"/>
      <c r="AP101" s="517"/>
      <c r="AQ101" s="517"/>
      <c r="AR101" s="517"/>
      <c r="AS101" s="517"/>
      <c r="AT101" s="517"/>
      <c r="AU101" s="517"/>
      <c r="AV101" s="517"/>
      <c r="AW101" s="517"/>
      <c r="AX101" s="517"/>
    </row>
    <row r="102" spans="1:50" customFormat="1" ht="15.75">
      <c r="A102" s="517"/>
      <c r="B102" s="521" t="s">
        <v>125</v>
      </c>
      <c r="C102" s="517"/>
      <c r="D102" s="519">
        <v>445.20061703285211</v>
      </c>
      <c r="E102" s="519">
        <v>599.79325656611309</v>
      </c>
      <c r="F102" s="519">
        <v>465.17002387196163</v>
      </c>
      <c r="G102" s="519">
        <v>468.06519418053114</v>
      </c>
      <c r="H102" s="519">
        <v>483.56006062745342</v>
      </c>
      <c r="I102" s="517"/>
      <c r="J102" s="526">
        <f t="shared" si="24"/>
        <v>0</v>
      </c>
      <c r="K102" s="526">
        <f t="shared" si="24"/>
        <v>0.4298645561802914</v>
      </c>
      <c r="L102" s="526">
        <f t="shared" si="24"/>
        <v>0</v>
      </c>
      <c r="M102" s="526">
        <f t="shared" si="24"/>
        <v>0</v>
      </c>
      <c r="N102" s="526">
        <f t="shared" si="24"/>
        <v>0</v>
      </c>
      <c r="O102" s="517"/>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7"/>
      <c r="AM102" s="517"/>
      <c r="AN102" s="517"/>
      <c r="AO102" s="517"/>
      <c r="AP102" s="517"/>
      <c r="AQ102" s="517"/>
      <c r="AR102" s="517"/>
      <c r="AS102" s="517"/>
      <c r="AT102" s="517"/>
      <c r="AU102" s="517"/>
      <c r="AV102" s="517"/>
      <c r="AW102" s="517"/>
      <c r="AX102" s="517"/>
    </row>
    <row r="103" spans="1:50" customFormat="1">
      <c r="A103" s="517"/>
      <c r="B103" s="517"/>
      <c r="C103" s="517"/>
      <c r="D103" s="522"/>
      <c r="E103" s="522"/>
      <c r="F103" s="522"/>
      <c r="G103" s="522"/>
      <c r="H103" s="522"/>
      <c r="I103" s="517"/>
      <c r="J103" s="517"/>
      <c r="K103" s="517"/>
      <c r="L103" s="517"/>
      <c r="M103" s="517"/>
      <c r="N103" s="517"/>
      <c r="O103" s="517"/>
      <c r="P103" s="517"/>
      <c r="Q103" s="517"/>
      <c r="R103" s="517"/>
      <c r="S103" s="517"/>
      <c r="T103" s="517"/>
      <c r="U103" s="517"/>
      <c r="V103" s="517"/>
      <c r="W103" s="517"/>
      <c r="X103" s="517"/>
      <c r="Y103" s="517"/>
      <c r="Z103" s="517"/>
      <c r="AA103" s="517"/>
      <c r="AB103" s="517"/>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517"/>
      <c r="AX103" s="517"/>
    </row>
    <row r="104" spans="1:50" customFormat="1">
      <c r="A104" s="517"/>
      <c r="B104" s="547" t="s">
        <v>596</v>
      </c>
      <c r="D104" s="524"/>
      <c r="E104" s="524"/>
      <c r="F104" s="524"/>
      <c r="G104" s="524"/>
      <c r="H104" s="524"/>
      <c r="I104" s="517"/>
      <c r="J104" s="525" t="s">
        <v>698</v>
      </c>
      <c r="K104" s="528"/>
      <c r="L104" s="528"/>
      <c r="M104" s="528"/>
      <c r="N104" s="528"/>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7"/>
    </row>
    <row r="105" spans="1:50" customFormat="1">
      <c r="A105" s="517"/>
      <c r="B105" s="517"/>
      <c r="C105" s="517"/>
      <c r="D105" s="522"/>
      <c r="E105" s="522"/>
      <c r="F105" s="522"/>
      <c r="G105" s="522"/>
      <c r="H105" s="522"/>
      <c r="I105" s="517"/>
      <c r="J105" s="528"/>
      <c r="K105" s="528"/>
      <c r="L105" s="528"/>
      <c r="M105" s="528"/>
      <c r="N105" s="528"/>
      <c r="O105" s="517"/>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7"/>
      <c r="AM105" s="517"/>
      <c r="AN105" s="517"/>
      <c r="AO105" s="517"/>
      <c r="AP105" s="517"/>
      <c r="AQ105" s="517"/>
      <c r="AR105" s="517"/>
      <c r="AS105" s="517"/>
      <c r="AT105" s="517"/>
      <c r="AU105" s="517"/>
      <c r="AV105" s="517"/>
      <c r="AW105" s="517"/>
      <c r="AX105" s="517"/>
    </row>
    <row r="106" spans="1:50" customFormat="1">
      <c r="A106" s="517"/>
      <c r="B106" s="143" t="s">
        <v>119</v>
      </c>
      <c r="C106" s="517"/>
      <c r="D106" s="519">
        <v>444.57249464691495</v>
      </c>
      <c r="E106" s="519">
        <v>561.61881893940154</v>
      </c>
      <c r="F106" s="519" t="s">
        <v>148</v>
      </c>
      <c r="G106" s="519" t="s">
        <v>148</v>
      </c>
      <c r="H106" s="519" t="s">
        <v>148</v>
      </c>
      <c r="I106" s="517"/>
      <c r="J106" s="526">
        <f>IFERROR(D106-D96,"")</f>
        <v>0</v>
      </c>
      <c r="K106" s="526">
        <f t="shared" ref="K106:N108" si="25">IFERROR(E106-E96,"")</f>
        <v>0</v>
      </c>
      <c r="L106" s="526" t="str">
        <f t="shared" si="25"/>
        <v/>
      </c>
      <c r="M106" s="526" t="str">
        <f t="shared" si="25"/>
        <v/>
      </c>
      <c r="N106" s="526" t="str">
        <f t="shared" si="25"/>
        <v/>
      </c>
      <c r="O106" s="517"/>
      <c r="P106" s="517"/>
      <c r="Q106" s="517"/>
      <c r="R106" s="517"/>
      <c r="S106" s="517"/>
      <c r="T106" s="517"/>
      <c r="U106" s="517"/>
      <c r="V106" s="517"/>
      <c r="W106" s="517"/>
      <c r="X106" s="517"/>
      <c r="Y106" s="517"/>
      <c r="Z106" s="517"/>
      <c r="AA106" s="517"/>
      <c r="AB106" s="51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row>
    <row r="107" spans="1:50" customFormat="1" ht="15.75">
      <c r="A107" s="517"/>
      <c r="B107" s="501" t="s">
        <v>121</v>
      </c>
      <c r="C107" s="517"/>
      <c r="D107" s="520">
        <v>0</v>
      </c>
      <c r="E107" s="520">
        <v>20.673246452931838</v>
      </c>
      <c r="F107" s="520" t="s">
        <v>148</v>
      </c>
      <c r="G107" s="520" t="s">
        <v>148</v>
      </c>
      <c r="H107" s="520" t="s">
        <v>148</v>
      </c>
      <c r="I107" s="517"/>
      <c r="J107" s="527">
        <f t="shared" ref="J107:J108" si="26">IFERROR(D107-D97,"")</f>
        <v>0</v>
      </c>
      <c r="K107" s="527">
        <f t="shared" si="25"/>
        <v>0</v>
      </c>
      <c r="L107" s="527" t="str">
        <f t="shared" si="25"/>
        <v/>
      </c>
      <c r="M107" s="527" t="str">
        <f t="shared" si="25"/>
        <v/>
      </c>
      <c r="N107" s="527" t="str">
        <f t="shared" si="25"/>
        <v/>
      </c>
      <c r="O107" s="517"/>
      <c r="P107" s="517"/>
      <c r="Q107" s="517"/>
      <c r="R107" s="517"/>
      <c r="S107" s="517"/>
      <c r="T107" s="517"/>
      <c r="U107" s="517"/>
      <c r="V107" s="517"/>
      <c r="W107" s="517"/>
      <c r="X107" s="517"/>
      <c r="Y107" s="517"/>
      <c r="Z107" s="517"/>
      <c r="AA107" s="517"/>
      <c r="AB107" s="51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row>
    <row r="108" spans="1:50" customFormat="1" ht="15.75">
      <c r="A108" s="517"/>
      <c r="B108" s="499" t="s">
        <v>122</v>
      </c>
      <c r="C108" s="517"/>
      <c r="D108" s="519">
        <v>444.57249464691495</v>
      </c>
      <c r="E108" s="519">
        <v>582.29206539233337</v>
      </c>
      <c r="F108" s="519">
        <v>465.17002387196163</v>
      </c>
      <c r="G108" s="519">
        <v>468.06519418053114</v>
      </c>
      <c r="H108" s="519">
        <v>483.56006062745342</v>
      </c>
      <c r="I108" s="517"/>
      <c r="J108" s="526">
        <f t="shared" si="26"/>
        <v>0</v>
      </c>
      <c r="K108" s="526">
        <f t="shared" si="25"/>
        <v>0</v>
      </c>
      <c r="L108" s="526">
        <f t="shared" si="25"/>
        <v>0</v>
      </c>
      <c r="M108" s="526">
        <f t="shared" si="25"/>
        <v>0</v>
      </c>
      <c r="N108" s="526">
        <f t="shared" si="25"/>
        <v>0</v>
      </c>
      <c r="O108" s="517"/>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row>
    <row r="109" spans="1:50" customFormat="1" ht="15.75">
      <c r="A109" s="517"/>
      <c r="B109" s="499"/>
      <c r="C109" s="517"/>
      <c r="D109" s="519"/>
      <c r="E109" s="519"/>
      <c r="F109" s="519"/>
      <c r="G109" s="519"/>
      <c r="H109" s="519"/>
      <c r="I109" s="517"/>
      <c r="J109" s="526"/>
      <c r="K109" s="526"/>
      <c r="L109" s="526"/>
      <c r="M109" s="526"/>
      <c r="N109" s="526"/>
      <c r="O109" s="517"/>
      <c r="P109" s="517"/>
      <c r="Q109" s="517"/>
      <c r="R109" s="517"/>
      <c r="S109" s="517"/>
      <c r="T109" s="517"/>
      <c r="U109" s="517"/>
      <c r="V109" s="517"/>
      <c r="W109" s="517"/>
      <c r="X109" s="517"/>
      <c r="Y109" s="517"/>
      <c r="Z109" s="517"/>
      <c r="AA109" s="517"/>
      <c r="AB109" s="51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row>
    <row r="110" spans="1:50" customFormat="1">
      <c r="A110" s="517"/>
      <c r="B110" s="500" t="s">
        <v>123</v>
      </c>
      <c r="C110" s="517"/>
      <c r="D110" s="519">
        <v>-1.7763200119361002</v>
      </c>
      <c r="E110" s="519">
        <v>0.18443507757048505</v>
      </c>
      <c r="F110" s="519">
        <v>0</v>
      </c>
      <c r="G110" s="519">
        <v>0</v>
      </c>
      <c r="H110" s="519">
        <v>0</v>
      </c>
      <c r="I110" s="517"/>
      <c r="J110" s="526">
        <f t="shared" ref="J110:N112" si="27">IFERROR(D110-D100,"")</f>
        <v>0</v>
      </c>
      <c r="K110" s="526">
        <f t="shared" si="27"/>
        <v>-12.839424199155001</v>
      </c>
      <c r="L110" s="526">
        <f t="shared" si="27"/>
        <v>0</v>
      </c>
      <c r="M110" s="526">
        <f t="shared" si="27"/>
        <v>0</v>
      </c>
      <c r="N110" s="526">
        <f t="shared" si="27"/>
        <v>0</v>
      </c>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7"/>
    </row>
    <row r="111" spans="1:50" customFormat="1" ht="15.75">
      <c r="A111" s="517"/>
      <c r="B111" s="501" t="s">
        <v>124</v>
      </c>
      <c r="C111" s="517"/>
      <c r="D111" s="520">
        <v>2.4044423978732525</v>
      </c>
      <c r="E111" s="520">
        <v>4.4773318970541851</v>
      </c>
      <c r="F111" s="520">
        <v>0</v>
      </c>
      <c r="G111" s="520">
        <v>0</v>
      </c>
      <c r="H111" s="520">
        <v>0</v>
      </c>
      <c r="I111" s="517"/>
      <c r="J111" s="527">
        <f t="shared" si="27"/>
        <v>0</v>
      </c>
      <c r="K111" s="527">
        <f t="shared" si="27"/>
        <v>0</v>
      </c>
      <c r="L111" s="527">
        <f t="shared" si="27"/>
        <v>0</v>
      </c>
      <c r="M111" s="527">
        <f t="shared" si="27"/>
        <v>0</v>
      </c>
      <c r="N111" s="527">
        <f t="shared" si="27"/>
        <v>0</v>
      </c>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7"/>
    </row>
    <row r="112" spans="1:50" customFormat="1" ht="15.75">
      <c r="A112" s="517"/>
      <c r="B112" s="521" t="s">
        <v>125</v>
      </c>
      <c r="C112" s="517"/>
      <c r="D112" s="519">
        <v>445.20061703285211</v>
      </c>
      <c r="E112" s="519">
        <v>586.95383236695807</v>
      </c>
      <c r="F112" s="519">
        <v>465.17002387196163</v>
      </c>
      <c r="G112" s="519">
        <v>468.06519418053114</v>
      </c>
      <c r="H112" s="519">
        <v>483.56006062745342</v>
      </c>
      <c r="I112" s="517"/>
      <c r="J112" s="526">
        <f t="shared" si="27"/>
        <v>0</v>
      </c>
      <c r="K112" s="526">
        <f t="shared" si="27"/>
        <v>-12.839424199155019</v>
      </c>
      <c r="L112" s="526">
        <f t="shared" si="27"/>
        <v>0</v>
      </c>
      <c r="M112" s="526">
        <f t="shared" si="27"/>
        <v>0</v>
      </c>
      <c r="N112" s="526">
        <f t="shared" si="27"/>
        <v>0</v>
      </c>
      <c r="O112" s="517"/>
      <c r="P112" s="517"/>
      <c r="Q112" s="517"/>
      <c r="R112" s="517"/>
      <c r="S112" s="517"/>
      <c r="T112" s="517"/>
      <c r="U112" s="517"/>
      <c r="V112" s="517"/>
      <c r="W112" s="517"/>
      <c r="X112" s="517"/>
      <c r="Y112" s="517"/>
      <c r="Z112" s="517"/>
      <c r="AA112" s="517"/>
      <c r="AB112" s="517"/>
      <c r="AC112" s="517"/>
      <c r="AD112" s="517"/>
      <c r="AE112" s="517"/>
      <c r="AF112" s="517"/>
      <c r="AG112" s="517"/>
      <c r="AH112" s="517"/>
      <c r="AI112" s="517"/>
      <c r="AJ112" s="517"/>
      <c r="AK112" s="517"/>
      <c r="AL112" s="517"/>
      <c r="AM112" s="517"/>
      <c r="AN112" s="517"/>
      <c r="AO112" s="517"/>
      <c r="AP112" s="517"/>
      <c r="AQ112" s="517"/>
      <c r="AR112" s="517"/>
      <c r="AS112" s="517"/>
      <c r="AT112" s="517"/>
      <c r="AU112" s="517"/>
      <c r="AV112" s="517"/>
      <c r="AW112" s="517"/>
      <c r="AX112" s="517"/>
    </row>
    <row r="113" spans="1:50" customFormat="1">
      <c r="A113" s="517"/>
      <c r="B113" s="517"/>
      <c r="C113" s="517"/>
      <c r="D113" s="522"/>
      <c r="E113" s="522"/>
      <c r="F113" s="522"/>
      <c r="G113" s="522"/>
      <c r="H113" s="522"/>
      <c r="I113" s="517"/>
      <c r="J113" s="517"/>
      <c r="K113" s="517"/>
      <c r="L113" s="517"/>
      <c r="M113" s="517"/>
      <c r="N113" s="517"/>
      <c r="O113" s="517"/>
      <c r="P113" s="517"/>
      <c r="Q113" s="517"/>
      <c r="R113" s="517"/>
      <c r="S113" s="517"/>
      <c r="T113" s="517"/>
      <c r="U113" s="517"/>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row>
    <row r="114" spans="1:50" customFormat="1">
      <c r="A114" s="517"/>
      <c r="B114" s="547" t="s">
        <v>740</v>
      </c>
      <c r="D114" s="524"/>
      <c r="E114" s="524"/>
      <c r="F114" s="524"/>
      <c r="G114" s="524"/>
      <c r="H114" s="524"/>
      <c r="I114" s="517"/>
      <c r="J114" s="525" t="s">
        <v>698</v>
      </c>
      <c r="K114" s="528"/>
      <c r="L114" s="528"/>
      <c r="M114" s="528"/>
      <c r="N114" s="528"/>
      <c r="O114" s="517"/>
      <c r="P114" s="517"/>
      <c r="Q114" s="517"/>
      <c r="R114" s="517"/>
      <c r="S114" s="517"/>
      <c r="T114" s="517"/>
      <c r="U114" s="517"/>
      <c r="V114" s="517"/>
      <c r="W114" s="517"/>
      <c r="X114" s="517"/>
      <c r="Y114" s="517"/>
      <c r="Z114" s="517"/>
      <c r="AA114" s="517"/>
      <c r="AB114" s="517"/>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7"/>
    </row>
    <row r="115" spans="1:50" customFormat="1">
      <c r="A115" s="517"/>
      <c r="B115" s="517"/>
      <c r="C115" s="517"/>
      <c r="D115" s="522"/>
      <c r="E115" s="522"/>
      <c r="F115" s="522"/>
      <c r="G115" s="522"/>
      <c r="H115" s="522"/>
      <c r="I115" s="517"/>
      <c r="J115" s="528"/>
      <c r="K115" s="528"/>
      <c r="L115" s="528"/>
      <c r="M115" s="528"/>
      <c r="N115" s="528"/>
      <c r="O115" s="517"/>
      <c r="P115" s="517"/>
      <c r="Q115" s="517"/>
      <c r="R115" s="517"/>
      <c r="S115" s="517"/>
      <c r="T115" s="517"/>
      <c r="U115" s="517"/>
      <c r="V115" s="517"/>
      <c r="W115" s="517"/>
      <c r="X115" s="517"/>
      <c r="Y115" s="517"/>
      <c r="Z115" s="517"/>
      <c r="AA115" s="517"/>
      <c r="AB115" s="517"/>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17"/>
    </row>
    <row r="116" spans="1:50" customFormat="1">
      <c r="A116" s="517"/>
      <c r="B116" s="143" t="s">
        <v>119</v>
      </c>
      <c r="C116" s="517"/>
      <c r="D116" s="519">
        <v>444.57249464691495</v>
      </c>
      <c r="E116" s="519">
        <v>561.61881893940154</v>
      </c>
      <c r="F116" s="519" t="s">
        <v>148</v>
      </c>
      <c r="G116" s="519" t="s">
        <v>148</v>
      </c>
      <c r="H116" s="519" t="s">
        <v>148</v>
      </c>
      <c r="I116" s="517"/>
      <c r="J116" s="526">
        <f>IFERROR(D116-D106,"")</f>
        <v>0</v>
      </c>
      <c r="K116" s="526">
        <f t="shared" ref="K116:N118" si="28">IFERROR(E116-E106,"")</f>
        <v>0</v>
      </c>
      <c r="L116" s="526" t="str">
        <f t="shared" si="28"/>
        <v/>
      </c>
      <c r="M116" s="526" t="str">
        <f t="shared" si="28"/>
        <v/>
      </c>
      <c r="N116" s="526" t="str">
        <f t="shared" si="28"/>
        <v/>
      </c>
      <c r="O116" s="517"/>
      <c r="P116" s="517"/>
      <c r="Q116" s="517"/>
      <c r="R116" s="517"/>
      <c r="S116" s="517"/>
      <c r="T116" s="517"/>
      <c r="U116" s="517"/>
      <c r="V116" s="517"/>
      <c r="W116" s="517"/>
      <c r="X116" s="517"/>
      <c r="Y116" s="517"/>
      <c r="Z116" s="517"/>
      <c r="AA116" s="517"/>
      <c r="AB116" s="517"/>
      <c r="AC116" s="517"/>
      <c r="AD116" s="517"/>
      <c r="AE116" s="517"/>
      <c r="AF116" s="517"/>
      <c r="AG116" s="517"/>
      <c r="AH116" s="517"/>
      <c r="AI116" s="517"/>
      <c r="AJ116" s="517"/>
      <c r="AK116" s="517"/>
      <c r="AL116" s="517"/>
      <c r="AM116" s="517"/>
      <c r="AN116" s="517"/>
      <c r="AO116" s="517"/>
      <c r="AP116" s="517"/>
      <c r="AQ116" s="517"/>
      <c r="AR116" s="517"/>
      <c r="AS116" s="517"/>
      <c r="AT116" s="517"/>
      <c r="AU116" s="517"/>
      <c r="AV116" s="517"/>
      <c r="AW116" s="517"/>
      <c r="AX116" s="517"/>
    </row>
    <row r="117" spans="1:50" customFormat="1" ht="15.75">
      <c r="A117" s="517"/>
      <c r="B117" s="501" t="s">
        <v>121</v>
      </c>
      <c r="C117" s="517"/>
      <c r="D117" s="520">
        <v>0</v>
      </c>
      <c r="E117" s="520">
        <v>20.673246452931838</v>
      </c>
      <c r="F117" s="520" t="s">
        <v>148</v>
      </c>
      <c r="G117" s="520" t="s">
        <v>148</v>
      </c>
      <c r="H117" s="520" t="s">
        <v>148</v>
      </c>
      <c r="I117" s="517"/>
      <c r="J117" s="527">
        <f t="shared" ref="J117:J118" si="29">IFERROR(D117-D107,"")</f>
        <v>0</v>
      </c>
      <c r="K117" s="527">
        <f t="shared" si="28"/>
        <v>0</v>
      </c>
      <c r="L117" s="527" t="str">
        <f t="shared" si="28"/>
        <v/>
      </c>
      <c r="M117" s="527" t="str">
        <f t="shared" si="28"/>
        <v/>
      </c>
      <c r="N117" s="527" t="str">
        <f t="shared" si="28"/>
        <v/>
      </c>
      <c r="O117" s="517"/>
      <c r="P117" s="517"/>
      <c r="Q117" s="517"/>
      <c r="R117" s="517"/>
      <c r="S117" s="517"/>
      <c r="T117" s="517"/>
      <c r="U117" s="517"/>
      <c r="V117" s="517"/>
      <c r="W117" s="517"/>
      <c r="X117" s="517"/>
      <c r="Y117" s="517"/>
      <c r="Z117" s="517"/>
      <c r="AA117" s="517"/>
      <c r="AB117" s="517"/>
      <c r="AC117" s="517"/>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7"/>
    </row>
    <row r="118" spans="1:50" customFormat="1" ht="15.75">
      <c r="A118" s="517"/>
      <c r="B118" s="499" t="s">
        <v>122</v>
      </c>
      <c r="C118" s="517"/>
      <c r="D118" s="519">
        <v>444.57249464691495</v>
      </c>
      <c r="E118" s="519">
        <v>582.29206539233337</v>
      </c>
      <c r="F118" s="519">
        <v>465.17002387196163</v>
      </c>
      <c r="G118" s="519">
        <v>468.06519418053114</v>
      </c>
      <c r="H118" s="519">
        <v>483.56006062745342</v>
      </c>
      <c r="I118" s="517"/>
      <c r="J118" s="526">
        <f t="shared" si="29"/>
        <v>0</v>
      </c>
      <c r="K118" s="526">
        <f t="shared" si="28"/>
        <v>0</v>
      </c>
      <c r="L118" s="526">
        <f t="shared" si="28"/>
        <v>0</v>
      </c>
      <c r="M118" s="526">
        <f t="shared" si="28"/>
        <v>0</v>
      </c>
      <c r="N118" s="526">
        <f t="shared" si="28"/>
        <v>0</v>
      </c>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row>
    <row r="119" spans="1:50" customFormat="1" ht="15.75">
      <c r="A119" s="517"/>
      <c r="B119" s="499"/>
      <c r="C119" s="517"/>
      <c r="D119" s="519"/>
      <c r="E119" s="519"/>
      <c r="F119" s="519"/>
      <c r="G119" s="519"/>
      <c r="H119" s="519"/>
      <c r="I119" s="517"/>
      <c r="J119" s="526"/>
      <c r="K119" s="526"/>
      <c r="L119" s="526"/>
      <c r="M119" s="526"/>
      <c r="N119" s="526"/>
      <c r="O119" s="517"/>
      <c r="P119" s="517"/>
      <c r="Q119" s="517"/>
      <c r="R119" s="517"/>
      <c r="S119" s="517"/>
      <c r="T119" s="517"/>
      <c r="U119" s="517"/>
      <c r="V119" s="517"/>
      <c r="W119" s="517"/>
      <c r="X119" s="517"/>
      <c r="Y119" s="517"/>
      <c r="Z119" s="517"/>
      <c r="AA119" s="517"/>
      <c r="AB119" s="517"/>
      <c r="AC119" s="517"/>
      <c r="AD119" s="517"/>
      <c r="AE119" s="517"/>
      <c r="AF119" s="517"/>
      <c r="AG119" s="517"/>
      <c r="AH119" s="517"/>
      <c r="AI119" s="517"/>
      <c r="AJ119" s="517"/>
      <c r="AK119" s="517"/>
      <c r="AL119" s="517"/>
      <c r="AM119" s="517"/>
      <c r="AN119" s="517"/>
      <c r="AO119" s="517"/>
      <c r="AP119" s="517"/>
      <c r="AQ119" s="517"/>
      <c r="AR119" s="517"/>
      <c r="AS119" s="517"/>
      <c r="AT119" s="517"/>
      <c r="AU119" s="517"/>
      <c r="AV119" s="517"/>
      <c r="AW119" s="517"/>
      <c r="AX119" s="517"/>
    </row>
    <row r="120" spans="1:50" customFormat="1">
      <c r="A120" s="517"/>
      <c r="B120" s="500" t="s">
        <v>123</v>
      </c>
      <c r="C120" s="517"/>
      <c r="D120" s="519">
        <v>-1.7763200119361002</v>
      </c>
      <c r="E120" s="519">
        <v>-8.5324746376297167E-2</v>
      </c>
      <c r="F120" s="519">
        <v>0</v>
      </c>
      <c r="G120" s="519">
        <v>0</v>
      </c>
      <c r="H120" s="519">
        <v>0</v>
      </c>
      <c r="I120" s="517"/>
      <c r="J120" s="526">
        <f t="shared" ref="J120:N122" si="30">IFERROR(D120-D110,"")</f>
        <v>0</v>
      </c>
      <c r="K120" s="526">
        <f t="shared" si="30"/>
        <v>-0.26975982394678222</v>
      </c>
      <c r="L120" s="526">
        <f t="shared" si="30"/>
        <v>0</v>
      </c>
      <c r="M120" s="526">
        <f t="shared" si="30"/>
        <v>0</v>
      </c>
      <c r="N120" s="526">
        <f t="shared" si="30"/>
        <v>0</v>
      </c>
      <c r="O120" s="517"/>
      <c r="P120" s="517"/>
      <c r="Q120" s="517"/>
      <c r="R120" s="517"/>
      <c r="S120" s="517"/>
      <c r="T120" s="517"/>
      <c r="U120" s="517"/>
      <c r="V120" s="517"/>
      <c r="W120" s="517"/>
      <c r="X120" s="517"/>
      <c r="Y120" s="517"/>
      <c r="Z120" s="517"/>
      <c r="AA120" s="517"/>
      <c r="AB120" s="517"/>
      <c r="AC120" s="517"/>
      <c r="AD120" s="517"/>
      <c r="AE120" s="517"/>
      <c r="AF120" s="517"/>
      <c r="AG120" s="517"/>
      <c r="AH120" s="517"/>
      <c r="AI120" s="517"/>
      <c r="AJ120" s="517"/>
      <c r="AK120" s="517"/>
      <c r="AL120" s="517"/>
      <c r="AM120" s="517"/>
      <c r="AN120" s="517"/>
      <c r="AO120" s="517"/>
      <c r="AP120" s="517"/>
      <c r="AQ120" s="517"/>
      <c r="AR120" s="517"/>
      <c r="AS120" s="517"/>
      <c r="AT120" s="517"/>
      <c r="AU120" s="517"/>
      <c r="AV120" s="517"/>
      <c r="AW120" s="517"/>
      <c r="AX120" s="517"/>
    </row>
    <row r="121" spans="1:50" customFormat="1" ht="15.75">
      <c r="A121" s="517"/>
      <c r="B121" s="501" t="s">
        <v>124</v>
      </c>
      <c r="C121" s="517"/>
      <c r="D121" s="520">
        <v>2.4044423978732525</v>
      </c>
      <c r="E121" s="520">
        <v>4.4773318970541851</v>
      </c>
      <c r="F121" s="520">
        <v>0</v>
      </c>
      <c r="G121" s="520">
        <v>0</v>
      </c>
      <c r="H121" s="520">
        <v>0</v>
      </c>
      <c r="I121" s="517"/>
      <c r="J121" s="527">
        <f t="shared" si="30"/>
        <v>0</v>
      </c>
      <c r="K121" s="527">
        <f t="shared" si="30"/>
        <v>0</v>
      </c>
      <c r="L121" s="527">
        <f t="shared" si="30"/>
        <v>0</v>
      </c>
      <c r="M121" s="527">
        <f t="shared" si="30"/>
        <v>0</v>
      </c>
      <c r="N121" s="527">
        <f t="shared" si="30"/>
        <v>0</v>
      </c>
      <c r="O121" s="517"/>
      <c r="P121" s="517"/>
      <c r="Q121" s="517"/>
      <c r="R121" s="517"/>
      <c r="S121" s="517"/>
      <c r="T121" s="517"/>
      <c r="U121" s="517"/>
      <c r="V121" s="517"/>
      <c r="W121" s="517"/>
      <c r="X121" s="517"/>
      <c r="Y121" s="517"/>
      <c r="Z121" s="517"/>
      <c r="AA121" s="517"/>
      <c r="AB121" s="517"/>
      <c r="AC121" s="517"/>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row>
    <row r="122" spans="1:50" customFormat="1" ht="15.75">
      <c r="A122" s="517"/>
      <c r="B122" s="521" t="s">
        <v>125</v>
      </c>
      <c r="C122" s="517"/>
      <c r="D122" s="519">
        <v>445.20061703285211</v>
      </c>
      <c r="E122" s="519">
        <v>586.68407254301133</v>
      </c>
      <c r="F122" s="519">
        <v>465.17002387196163</v>
      </c>
      <c r="G122" s="519">
        <v>468.06519418053114</v>
      </c>
      <c r="H122" s="519">
        <v>483.56006062745342</v>
      </c>
      <c r="I122" s="517"/>
      <c r="J122" s="526">
        <f t="shared" si="30"/>
        <v>0</v>
      </c>
      <c r="K122" s="526">
        <f t="shared" si="30"/>
        <v>-0.26975982394674247</v>
      </c>
      <c r="L122" s="526">
        <f t="shared" si="30"/>
        <v>0</v>
      </c>
      <c r="M122" s="526">
        <f t="shared" si="30"/>
        <v>0</v>
      </c>
      <c r="N122" s="526">
        <f t="shared" si="30"/>
        <v>0</v>
      </c>
      <c r="O122" s="517"/>
      <c r="P122" s="517"/>
      <c r="Q122" s="517"/>
      <c r="R122" s="517"/>
      <c r="S122" s="517"/>
      <c r="T122" s="517"/>
      <c r="U122" s="517"/>
      <c r="V122" s="517"/>
      <c r="W122" s="517"/>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row>
    <row r="123" spans="1:50" customFormat="1">
      <c r="A123" s="517"/>
      <c r="B123" s="517"/>
      <c r="C123" s="517"/>
      <c r="D123" s="522"/>
      <c r="E123" s="522"/>
      <c r="F123" s="522"/>
      <c r="G123" s="522"/>
      <c r="H123" s="522"/>
      <c r="I123" s="517"/>
      <c r="J123" s="517"/>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517"/>
      <c r="AK123" s="517"/>
      <c r="AL123" s="517"/>
      <c r="AM123" s="517"/>
      <c r="AN123" s="517"/>
      <c r="AO123" s="517"/>
      <c r="AP123" s="517"/>
      <c r="AQ123" s="517"/>
      <c r="AR123" s="517"/>
      <c r="AS123" s="517"/>
      <c r="AT123" s="517"/>
      <c r="AU123" s="517"/>
      <c r="AV123" s="517"/>
      <c r="AW123" s="517"/>
      <c r="AX123" s="517"/>
    </row>
    <row r="124" spans="1:50" customFormat="1">
      <c r="A124" s="517"/>
      <c r="B124" s="547" t="s">
        <v>742</v>
      </c>
      <c r="D124" s="524"/>
      <c r="E124" s="524"/>
      <c r="F124" s="524"/>
      <c r="G124" s="524"/>
      <c r="H124" s="524"/>
      <c r="I124" s="517"/>
      <c r="J124" s="525" t="s">
        <v>698</v>
      </c>
      <c r="K124" s="528"/>
      <c r="L124" s="528"/>
      <c r="M124" s="528"/>
      <c r="N124" s="528"/>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17"/>
      <c r="AL124" s="517"/>
      <c r="AM124" s="517"/>
      <c r="AN124" s="517"/>
      <c r="AO124" s="517"/>
      <c r="AP124" s="517"/>
      <c r="AQ124" s="517"/>
      <c r="AR124" s="517"/>
      <c r="AS124" s="517"/>
      <c r="AT124" s="517"/>
      <c r="AU124" s="517"/>
      <c r="AV124" s="517"/>
      <c r="AW124" s="517"/>
      <c r="AX124" s="517"/>
    </row>
    <row r="125" spans="1:50" customFormat="1">
      <c r="A125" s="517"/>
      <c r="B125" s="517"/>
      <c r="C125" s="517"/>
      <c r="D125" s="522"/>
      <c r="E125" s="522"/>
      <c r="F125" s="522"/>
      <c r="G125" s="522"/>
      <c r="H125" s="522"/>
      <c r="I125" s="517"/>
      <c r="J125" s="528"/>
      <c r="K125" s="528"/>
      <c r="L125" s="528"/>
      <c r="M125" s="528"/>
      <c r="N125" s="528"/>
      <c r="O125" s="517"/>
      <c r="P125" s="517"/>
      <c r="Q125" s="517"/>
      <c r="R125" s="517"/>
      <c r="S125" s="517"/>
      <c r="T125" s="517"/>
      <c r="U125" s="517"/>
      <c r="V125" s="517"/>
      <c r="W125" s="517"/>
      <c r="X125" s="517"/>
      <c r="Y125" s="517"/>
      <c r="Z125" s="517"/>
      <c r="AA125" s="517"/>
      <c r="AB125" s="517"/>
      <c r="AC125" s="517"/>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7"/>
    </row>
    <row r="126" spans="1:50" customFormat="1">
      <c r="A126" s="517"/>
      <c r="B126" s="143" t="s">
        <v>119</v>
      </c>
      <c r="C126" s="517"/>
      <c r="D126" s="519">
        <v>444.57249464691495</v>
      </c>
      <c r="E126" s="519">
        <v>561.56752234091744</v>
      </c>
      <c r="F126" s="519" t="s">
        <v>148</v>
      </c>
      <c r="G126" s="519" t="s">
        <v>148</v>
      </c>
      <c r="H126" s="519" t="s">
        <v>148</v>
      </c>
      <c r="I126" s="517"/>
      <c r="J126" s="526">
        <f>IFERROR(D126-D116,"")</f>
        <v>0</v>
      </c>
      <c r="K126" s="526">
        <f t="shared" ref="K126:N128" si="31">IFERROR(E126-E116,"")</f>
        <v>-5.1296598484100286E-2</v>
      </c>
      <c r="L126" s="526" t="str">
        <f t="shared" si="31"/>
        <v/>
      </c>
      <c r="M126" s="526" t="str">
        <f t="shared" si="31"/>
        <v/>
      </c>
      <c r="N126" s="526" t="str">
        <f t="shared" si="31"/>
        <v/>
      </c>
      <c r="O126" s="517"/>
      <c r="P126" s="517"/>
      <c r="Q126" s="517"/>
      <c r="R126" s="517"/>
      <c r="S126" s="517"/>
      <c r="T126" s="517"/>
      <c r="U126" s="517"/>
      <c r="V126" s="517"/>
      <c r="W126" s="517"/>
      <c r="X126" s="517"/>
      <c r="Y126" s="517"/>
      <c r="Z126" s="517"/>
      <c r="AA126" s="517"/>
      <c r="AB126" s="517"/>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7"/>
    </row>
    <row r="127" spans="1:50" customFormat="1" ht="15.75">
      <c r="A127" s="517"/>
      <c r="B127" s="501" t="s">
        <v>121</v>
      </c>
      <c r="C127" s="517"/>
      <c r="D127" s="520">
        <v>0</v>
      </c>
      <c r="E127" s="520">
        <v>20.616229426602178</v>
      </c>
      <c r="F127" s="520" t="s">
        <v>148</v>
      </c>
      <c r="G127" s="520" t="s">
        <v>148</v>
      </c>
      <c r="H127" s="520" t="s">
        <v>148</v>
      </c>
      <c r="I127" s="517"/>
      <c r="J127" s="527">
        <f t="shared" ref="J127:J128" si="32">IFERROR(D127-D117,"")</f>
        <v>0</v>
      </c>
      <c r="K127" s="527">
        <f t="shared" si="31"/>
        <v>-5.7017026329660325E-2</v>
      </c>
      <c r="L127" s="527" t="str">
        <f t="shared" si="31"/>
        <v/>
      </c>
      <c r="M127" s="527" t="str">
        <f t="shared" si="31"/>
        <v/>
      </c>
      <c r="N127" s="527" t="str">
        <f t="shared" si="31"/>
        <v/>
      </c>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7"/>
      <c r="AK127" s="517"/>
      <c r="AL127" s="517"/>
      <c r="AM127" s="517"/>
      <c r="AN127" s="517"/>
      <c r="AO127" s="517"/>
      <c r="AP127" s="517"/>
      <c r="AQ127" s="517"/>
      <c r="AR127" s="517"/>
      <c r="AS127" s="517"/>
      <c r="AT127" s="517"/>
      <c r="AU127" s="517"/>
      <c r="AV127" s="517"/>
      <c r="AW127" s="517"/>
      <c r="AX127" s="517"/>
    </row>
    <row r="128" spans="1:50" customFormat="1" ht="15.75">
      <c r="A128" s="517"/>
      <c r="B128" s="499" t="s">
        <v>122</v>
      </c>
      <c r="C128" s="517"/>
      <c r="D128" s="519">
        <v>444.57249464691495</v>
      </c>
      <c r="E128" s="519">
        <v>582.18375176751965</v>
      </c>
      <c r="F128" s="519">
        <v>465.1157076793076</v>
      </c>
      <c r="G128" s="519">
        <v>468.01190504212792</v>
      </c>
      <c r="H128" s="519">
        <v>483.50765301322065</v>
      </c>
      <c r="I128" s="517"/>
      <c r="J128" s="526">
        <f t="shared" si="32"/>
        <v>0</v>
      </c>
      <c r="K128" s="526">
        <f t="shared" si="31"/>
        <v>-0.10831362481371798</v>
      </c>
      <c r="L128" s="526">
        <f t="shared" si="31"/>
        <v>-5.4316192654027873E-2</v>
      </c>
      <c r="M128" s="526">
        <f t="shared" si="31"/>
        <v>-5.3289138403215475E-2</v>
      </c>
      <c r="N128" s="526">
        <f t="shared" si="31"/>
        <v>-5.2407614232777178E-2</v>
      </c>
      <c r="O128" s="517"/>
      <c r="P128" s="517"/>
      <c r="Q128" s="517"/>
      <c r="R128" s="517"/>
      <c r="S128" s="517"/>
      <c r="T128" s="517"/>
      <c r="U128" s="517"/>
      <c r="V128" s="517"/>
      <c r="W128" s="517"/>
      <c r="X128" s="517"/>
      <c r="Y128" s="517"/>
      <c r="Z128" s="517"/>
      <c r="AA128" s="517"/>
      <c r="AB128" s="517"/>
      <c r="AC128" s="517"/>
      <c r="AD128" s="517"/>
      <c r="AE128" s="517"/>
      <c r="AF128" s="517"/>
      <c r="AG128" s="517"/>
      <c r="AH128" s="517"/>
      <c r="AI128" s="517"/>
      <c r="AJ128" s="517"/>
      <c r="AK128" s="517"/>
      <c r="AL128" s="517"/>
      <c r="AM128" s="517"/>
      <c r="AN128" s="517"/>
      <c r="AO128" s="517"/>
      <c r="AP128" s="517"/>
      <c r="AQ128" s="517"/>
      <c r="AR128" s="517"/>
      <c r="AS128" s="517"/>
      <c r="AT128" s="517"/>
      <c r="AU128" s="517"/>
      <c r="AV128" s="517"/>
      <c r="AW128" s="517"/>
      <c r="AX128" s="517"/>
    </row>
    <row r="129" spans="1:50" customFormat="1" ht="15.75">
      <c r="A129" s="517"/>
      <c r="B129" s="499"/>
      <c r="C129" s="517"/>
      <c r="D129" s="519"/>
      <c r="E129" s="519"/>
      <c r="F129" s="519"/>
      <c r="G129" s="519"/>
      <c r="H129" s="519"/>
      <c r="I129" s="517"/>
      <c r="J129" s="526"/>
      <c r="K129" s="526"/>
      <c r="L129" s="526"/>
      <c r="M129" s="526"/>
      <c r="N129" s="526"/>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7"/>
      <c r="AR129" s="517"/>
      <c r="AS129" s="517"/>
      <c r="AT129" s="517"/>
      <c r="AU129" s="517"/>
      <c r="AV129" s="517"/>
      <c r="AW129" s="517"/>
      <c r="AX129" s="517"/>
    </row>
    <row r="130" spans="1:50" customFormat="1">
      <c r="A130" s="517"/>
      <c r="B130" s="500" t="s">
        <v>123</v>
      </c>
      <c r="C130" s="517"/>
      <c r="D130" s="519">
        <v>-1.7763200119361002</v>
      </c>
      <c r="E130" s="519">
        <v>-8.5324746376297167E-2</v>
      </c>
      <c r="F130" s="519">
        <v>0</v>
      </c>
      <c r="G130" s="519">
        <v>0</v>
      </c>
      <c r="H130" s="519">
        <v>0</v>
      </c>
      <c r="I130" s="517"/>
      <c r="J130" s="526">
        <f t="shared" ref="J130:N132" si="33">IFERROR(D130-D120,"")</f>
        <v>0</v>
      </c>
      <c r="K130" s="526">
        <f t="shared" si="33"/>
        <v>0</v>
      </c>
      <c r="L130" s="526">
        <f t="shared" si="33"/>
        <v>0</v>
      </c>
      <c r="M130" s="526">
        <f t="shared" si="33"/>
        <v>0</v>
      </c>
      <c r="N130" s="526">
        <f t="shared" si="33"/>
        <v>0</v>
      </c>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7"/>
    </row>
    <row r="131" spans="1:50" customFormat="1" ht="15.75">
      <c r="A131" s="517"/>
      <c r="B131" s="501" t="s">
        <v>124</v>
      </c>
      <c r="C131" s="517"/>
      <c r="D131" s="520">
        <v>2.4044423978732525</v>
      </c>
      <c r="E131" s="520">
        <v>4.4773318970541851</v>
      </c>
      <c r="F131" s="520">
        <v>0</v>
      </c>
      <c r="G131" s="520">
        <v>0</v>
      </c>
      <c r="H131" s="520">
        <v>0</v>
      </c>
      <c r="I131" s="517"/>
      <c r="J131" s="527">
        <f t="shared" si="33"/>
        <v>0</v>
      </c>
      <c r="K131" s="527">
        <f t="shared" si="33"/>
        <v>0</v>
      </c>
      <c r="L131" s="527">
        <f t="shared" si="33"/>
        <v>0</v>
      </c>
      <c r="M131" s="527">
        <f t="shared" si="33"/>
        <v>0</v>
      </c>
      <c r="N131" s="527">
        <f t="shared" si="33"/>
        <v>0</v>
      </c>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7"/>
    </row>
    <row r="132" spans="1:50" customFormat="1" ht="15.75">
      <c r="A132" s="517"/>
      <c r="B132" s="521" t="s">
        <v>125</v>
      </c>
      <c r="C132" s="517"/>
      <c r="D132" s="519">
        <v>445.20061703285211</v>
      </c>
      <c r="E132" s="519">
        <v>586.57575891819761</v>
      </c>
      <c r="F132" s="519">
        <v>465.1157076793076</v>
      </c>
      <c r="G132" s="519">
        <v>468.01190504212792</v>
      </c>
      <c r="H132" s="519">
        <v>483.50765301322065</v>
      </c>
      <c r="I132" s="517"/>
      <c r="J132" s="526">
        <f t="shared" si="33"/>
        <v>0</v>
      </c>
      <c r="K132" s="526">
        <f t="shared" si="33"/>
        <v>-0.10831362481371798</v>
      </c>
      <c r="L132" s="526">
        <f t="shared" si="33"/>
        <v>-5.4316192654027873E-2</v>
      </c>
      <c r="M132" s="526">
        <f t="shared" si="33"/>
        <v>-5.3289138403215475E-2</v>
      </c>
      <c r="N132" s="526">
        <f t="shared" si="33"/>
        <v>-5.2407614232777178E-2</v>
      </c>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7"/>
    </row>
    <row r="133" spans="1:50" customFormat="1">
      <c r="A133" s="517"/>
      <c r="B133" s="517"/>
      <c r="C133" s="517"/>
      <c r="D133" s="522"/>
      <c r="E133" s="522"/>
      <c r="F133" s="522"/>
      <c r="G133" s="522"/>
      <c r="H133" s="522"/>
      <c r="I133" s="517"/>
      <c r="J133" s="517"/>
      <c r="K133" s="517"/>
      <c r="L133" s="517"/>
      <c r="M133" s="517"/>
      <c r="N133" s="517"/>
      <c r="O133" s="517"/>
      <c r="P133" s="517"/>
      <c r="Q133" s="517"/>
      <c r="R133" s="517"/>
      <c r="S133" s="517"/>
      <c r="T133" s="517"/>
      <c r="U133" s="517"/>
      <c r="V133" s="517"/>
      <c r="W133" s="517"/>
      <c r="X133" s="517"/>
      <c r="Y133" s="517"/>
      <c r="Z133" s="517"/>
      <c r="AA133" s="517"/>
      <c r="AB133" s="517"/>
      <c r="AC133" s="517"/>
      <c r="AD133" s="517"/>
      <c r="AE133" s="517"/>
      <c r="AF133" s="517"/>
      <c r="AG133" s="517"/>
      <c r="AH133" s="517"/>
      <c r="AI133" s="517"/>
      <c r="AJ133" s="517"/>
      <c r="AK133" s="517"/>
      <c r="AL133" s="517"/>
      <c r="AM133" s="517"/>
      <c r="AN133" s="517"/>
      <c r="AO133" s="517"/>
      <c r="AP133" s="517"/>
      <c r="AQ133" s="517"/>
      <c r="AR133" s="517"/>
      <c r="AS133" s="517"/>
      <c r="AT133" s="517"/>
      <c r="AU133" s="517"/>
      <c r="AV133" s="517"/>
      <c r="AW133" s="517"/>
      <c r="AX133" s="517"/>
    </row>
    <row r="134" spans="1:50" customFormat="1">
      <c r="A134" s="517"/>
      <c r="B134" s="547" t="s">
        <v>744</v>
      </c>
      <c r="D134" s="524"/>
      <c r="E134" s="524"/>
      <c r="F134" s="524"/>
      <c r="G134" s="524"/>
      <c r="H134" s="524"/>
      <c r="I134" s="517"/>
      <c r="J134" s="525" t="s">
        <v>698</v>
      </c>
      <c r="K134" s="528"/>
      <c r="L134" s="528"/>
      <c r="M134" s="528"/>
      <c r="N134" s="528"/>
      <c r="O134" s="517"/>
      <c r="P134" s="517"/>
      <c r="Q134" s="517"/>
      <c r="R134" s="517"/>
      <c r="S134" s="517"/>
      <c r="T134" s="517"/>
      <c r="U134" s="517"/>
      <c r="V134" s="517"/>
      <c r="W134" s="517"/>
      <c r="X134" s="517"/>
      <c r="Y134" s="517"/>
      <c r="Z134" s="517"/>
      <c r="AA134" s="517"/>
      <c r="AB134" s="517"/>
      <c r="AC134" s="517"/>
      <c r="AD134" s="517"/>
      <c r="AE134" s="517"/>
      <c r="AF134" s="517"/>
      <c r="AG134" s="517"/>
      <c r="AH134" s="517"/>
      <c r="AI134" s="517"/>
      <c r="AJ134" s="517"/>
      <c r="AK134" s="517"/>
      <c r="AL134" s="517"/>
      <c r="AM134" s="517"/>
      <c r="AN134" s="517"/>
      <c r="AO134" s="517"/>
      <c r="AP134" s="517"/>
      <c r="AQ134" s="517"/>
      <c r="AR134" s="517"/>
      <c r="AS134" s="517"/>
      <c r="AT134" s="517"/>
      <c r="AU134" s="517"/>
      <c r="AV134" s="517"/>
      <c r="AW134" s="517"/>
      <c r="AX134" s="517"/>
    </row>
    <row r="135" spans="1:50" customFormat="1">
      <c r="A135" s="517"/>
      <c r="B135" s="517"/>
      <c r="C135" s="517"/>
      <c r="D135" s="522"/>
      <c r="E135" s="522"/>
      <c r="F135" s="522"/>
      <c r="G135" s="522"/>
      <c r="H135" s="522"/>
      <c r="I135" s="517"/>
      <c r="J135" s="528"/>
      <c r="K135" s="528"/>
      <c r="L135" s="528"/>
      <c r="M135" s="528"/>
      <c r="N135" s="528"/>
      <c r="O135" s="517"/>
      <c r="P135" s="517"/>
      <c r="Q135" s="517"/>
      <c r="R135" s="517"/>
      <c r="S135" s="517"/>
      <c r="T135" s="517"/>
      <c r="U135" s="517"/>
      <c r="V135" s="517"/>
      <c r="W135" s="517"/>
      <c r="X135" s="517"/>
      <c r="Y135" s="517"/>
      <c r="Z135" s="517"/>
      <c r="AA135" s="517"/>
      <c r="AB135" s="517"/>
      <c r="AC135" s="517"/>
      <c r="AD135" s="517"/>
      <c r="AE135" s="517"/>
      <c r="AF135" s="517"/>
      <c r="AG135" s="517"/>
      <c r="AH135" s="517"/>
      <c r="AI135" s="517"/>
      <c r="AJ135" s="517"/>
      <c r="AK135" s="517"/>
      <c r="AL135" s="517"/>
      <c r="AM135" s="517"/>
      <c r="AN135" s="517"/>
      <c r="AO135" s="517"/>
      <c r="AP135" s="517"/>
      <c r="AQ135" s="517"/>
      <c r="AR135" s="517"/>
      <c r="AS135" s="517"/>
      <c r="AT135" s="517"/>
      <c r="AU135" s="517"/>
      <c r="AV135" s="517"/>
      <c r="AW135" s="517"/>
      <c r="AX135" s="517"/>
    </row>
    <row r="136" spans="1:50" customFormat="1">
      <c r="A136" s="517"/>
      <c r="B136" s="143" t="s">
        <v>119</v>
      </c>
      <c r="C136" s="517"/>
      <c r="D136" s="519">
        <v>444.57249464691495</v>
      </c>
      <c r="E136" s="519">
        <v>561.56752234091744</v>
      </c>
      <c r="F136" s="519" t="s">
        <v>148</v>
      </c>
      <c r="G136" s="519" t="s">
        <v>148</v>
      </c>
      <c r="H136" s="519" t="s">
        <v>148</v>
      </c>
      <c r="I136" s="517"/>
      <c r="J136" s="526">
        <f>IFERROR(D136-D126,"")</f>
        <v>0</v>
      </c>
      <c r="K136" s="526">
        <f t="shared" ref="K136:N138" si="34">IFERROR(E136-E126,"")</f>
        <v>0</v>
      </c>
      <c r="L136" s="526" t="str">
        <f t="shared" si="34"/>
        <v/>
      </c>
      <c r="M136" s="526" t="str">
        <f t="shared" si="34"/>
        <v/>
      </c>
      <c r="N136" s="526" t="str">
        <f t="shared" si="34"/>
        <v/>
      </c>
      <c r="O136" s="517"/>
      <c r="P136" s="517"/>
      <c r="Q136" s="517"/>
      <c r="R136" s="517"/>
      <c r="S136" s="517"/>
      <c r="T136" s="517"/>
      <c r="U136" s="517"/>
      <c r="V136" s="517"/>
      <c r="W136" s="517"/>
      <c r="X136" s="517"/>
      <c r="Y136" s="517"/>
      <c r="Z136" s="517"/>
      <c r="AA136" s="517"/>
      <c r="AB136" s="517"/>
      <c r="AC136" s="517"/>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7"/>
    </row>
    <row r="137" spans="1:50" customFormat="1" ht="15.75">
      <c r="A137" s="517"/>
      <c r="B137" s="501" t="s">
        <v>121</v>
      </c>
      <c r="C137" s="517"/>
      <c r="D137" s="520">
        <v>0</v>
      </c>
      <c r="E137" s="520">
        <v>20.616229426602178</v>
      </c>
      <c r="F137" s="520" t="s">
        <v>148</v>
      </c>
      <c r="G137" s="520" t="s">
        <v>148</v>
      </c>
      <c r="H137" s="520" t="s">
        <v>148</v>
      </c>
      <c r="I137" s="517"/>
      <c r="J137" s="527">
        <f t="shared" ref="J137:J138" si="35">IFERROR(D137-D127,"")</f>
        <v>0</v>
      </c>
      <c r="K137" s="527">
        <f t="shared" si="34"/>
        <v>0</v>
      </c>
      <c r="L137" s="527" t="str">
        <f t="shared" si="34"/>
        <v/>
      </c>
      <c r="M137" s="527" t="str">
        <f t="shared" si="34"/>
        <v/>
      </c>
      <c r="N137" s="527" t="str">
        <f t="shared" si="34"/>
        <v/>
      </c>
      <c r="O137" s="517"/>
      <c r="P137" s="517"/>
      <c r="Q137" s="517"/>
      <c r="R137" s="517"/>
      <c r="S137" s="517"/>
      <c r="T137" s="517"/>
      <c r="U137" s="517"/>
      <c r="V137" s="517"/>
      <c r="W137" s="517"/>
      <c r="X137" s="517"/>
      <c r="Y137" s="517"/>
      <c r="Z137" s="517"/>
      <c r="AA137" s="517"/>
      <c r="AB137" s="517"/>
      <c r="AC137" s="517"/>
      <c r="AD137" s="517"/>
      <c r="AE137" s="517"/>
      <c r="AF137" s="517"/>
      <c r="AG137" s="517"/>
      <c r="AH137" s="517"/>
      <c r="AI137" s="517"/>
      <c r="AJ137" s="517"/>
      <c r="AK137" s="517"/>
      <c r="AL137" s="517"/>
      <c r="AM137" s="517"/>
      <c r="AN137" s="517"/>
      <c r="AO137" s="517"/>
      <c r="AP137" s="517"/>
      <c r="AQ137" s="517"/>
      <c r="AR137" s="517"/>
      <c r="AS137" s="517"/>
      <c r="AT137" s="517"/>
      <c r="AU137" s="517"/>
      <c r="AV137" s="517"/>
      <c r="AW137" s="517"/>
      <c r="AX137" s="517"/>
    </row>
    <row r="138" spans="1:50" customFormat="1" ht="15.75">
      <c r="A138" s="517"/>
      <c r="B138" s="499" t="s">
        <v>122</v>
      </c>
      <c r="C138" s="517"/>
      <c r="D138" s="519">
        <v>444.57249464691495</v>
      </c>
      <c r="E138" s="519">
        <v>582.18375176751965</v>
      </c>
      <c r="F138" s="519">
        <v>465.7093831601137</v>
      </c>
      <c r="G138" s="519">
        <v>469.43282588989655</v>
      </c>
      <c r="H138" s="519">
        <v>485.58825787515588</v>
      </c>
      <c r="I138" s="517"/>
      <c r="J138" s="526">
        <f t="shared" si="35"/>
        <v>0</v>
      </c>
      <c r="K138" s="526">
        <f t="shared" si="34"/>
        <v>0</v>
      </c>
      <c r="L138" s="526">
        <f t="shared" si="34"/>
        <v>0.59367548080609822</v>
      </c>
      <c r="M138" s="526">
        <f t="shared" si="34"/>
        <v>1.4209208477686275</v>
      </c>
      <c r="N138" s="526">
        <f t="shared" si="34"/>
        <v>2.0806048619352282</v>
      </c>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c r="AX138" s="517"/>
    </row>
    <row r="139" spans="1:50" customFormat="1" ht="15.75">
      <c r="A139" s="517"/>
      <c r="B139" s="499"/>
      <c r="C139" s="517"/>
      <c r="D139" s="519"/>
      <c r="E139" s="519"/>
      <c r="F139" s="519"/>
      <c r="G139" s="519"/>
      <c r="H139" s="519"/>
      <c r="I139" s="517"/>
      <c r="J139" s="526"/>
      <c r="K139" s="526"/>
      <c r="L139" s="526"/>
      <c r="M139" s="526"/>
      <c r="N139" s="526"/>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c r="AX139" s="517"/>
    </row>
    <row r="140" spans="1:50" customFormat="1">
      <c r="A140" s="517"/>
      <c r="B140" s="500" t="s">
        <v>123</v>
      </c>
      <c r="C140" s="517"/>
      <c r="D140" s="519">
        <v>-1.7763200119361002</v>
      </c>
      <c r="E140" s="519">
        <v>-8.5324746376297167E-2</v>
      </c>
      <c r="F140" s="519">
        <v>0</v>
      </c>
      <c r="G140" s="519">
        <v>0</v>
      </c>
      <c r="H140" s="519">
        <v>0</v>
      </c>
      <c r="I140" s="517"/>
      <c r="J140" s="526">
        <f t="shared" ref="J140:N142" si="36">IFERROR(D140-D130,"")</f>
        <v>0</v>
      </c>
      <c r="K140" s="526">
        <f t="shared" si="36"/>
        <v>0</v>
      </c>
      <c r="L140" s="526">
        <f t="shared" si="36"/>
        <v>0</v>
      </c>
      <c r="M140" s="526">
        <f t="shared" si="36"/>
        <v>0</v>
      </c>
      <c r="N140" s="526">
        <f t="shared" si="36"/>
        <v>0</v>
      </c>
      <c r="O140" s="517"/>
      <c r="P140" s="517"/>
      <c r="Q140" s="517"/>
      <c r="R140" s="517"/>
      <c r="S140" s="517"/>
      <c r="T140" s="517"/>
      <c r="U140" s="517"/>
      <c r="V140" s="517"/>
      <c r="W140" s="517"/>
      <c r="X140" s="517"/>
      <c r="Y140" s="517"/>
      <c r="Z140" s="517"/>
      <c r="AA140" s="517"/>
      <c r="AB140" s="517"/>
      <c r="AC140" s="517"/>
      <c r="AD140" s="517"/>
      <c r="AE140" s="517"/>
      <c r="AF140" s="517"/>
      <c r="AG140" s="517"/>
      <c r="AH140" s="517"/>
      <c r="AI140" s="517"/>
      <c r="AJ140" s="517"/>
      <c r="AK140" s="517"/>
      <c r="AL140" s="517"/>
      <c r="AM140" s="517"/>
      <c r="AN140" s="517"/>
      <c r="AO140" s="517"/>
      <c r="AP140" s="517"/>
      <c r="AQ140" s="517"/>
      <c r="AR140" s="517"/>
      <c r="AS140" s="517"/>
      <c r="AT140" s="517"/>
      <c r="AU140" s="517"/>
      <c r="AV140" s="517"/>
      <c r="AW140" s="517"/>
      <c r="AX140" s="517"/>
    </row>
    <row r="141" spans="1:50" customFormat="1" ht="15.75">
      <c r="A141" s="517"/>
      <c r="B141" s="501" t="s">
        <v>124</v>
      </c>
      <c r="C141" s="517"/>
      <c r="D141" s="520">
        <v>2.4044423978732525</v>
      </c>
      <c r="E141" s="520">
        <v>4.4773318970541851</v>
      </c>
      <c r="F141" s="520">
        <v>0</v>
      </c>
      <c r="G141" s="520">
        <v>0</v>
      </c>
      <c r="H141" s="520">
        <v>0</v>
      </c>
      <c r="I141" s="517"/>
      <c r="J141" s="527">
        <f t="shared" si="36"/>
        <v>0</v>
      </c>
      <c r="K141" s="527">
        <f t="shared" si="36"/>
        <v>0</v>
      </c>
      <c r="L141" s="527">
        <f t="shared" si="36"/>
        <v>0</v>
      </c>
      <c r="M141" s="527">
        <f t="shared" si="36"/>
        <v>0</v>
      </c>
      <c r="N141" s="527">
        <f t="shared" si="36"/>
        <v>0</v>
      </c>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517"/>
      <c r="AK141" s="517"/>
      <c r="AL141" s="517"/>
      <c r="AM141" s="517"/>
      <c r="AN141" s="517"/>
      <c r="AO141" s="517"/>
      <c r="AP141" s="517"/>
      <c r="AQ141" s="517"/>
      <c r="AR141" s="517"/>
      <c r="AS141" s="517"/>
      <c r="AT141" s="517"/>
      <c r="AU141" s="517"/>
      <c r="AV141" s="517"/>
      <c r="AW141" s="517"/>
      <c r="AX141" s="517"/>
    </row>
    <row r="142" spans="1:50" customFormat="1" ht="15.75">
      <c r="A142" s="517"/>
      <c r="B142" s="521" t="s">
        <v>125</v>
      </c>
      <c r="C142" s="517"/>
      <c r="D142" s="519">
        <v>445.20061703285211</v>
      </c>
      <c r="E142" s="519">
        <v>586.57575891819761</v>
      </c>
      <c r="F142" s="519">
        <v>465.7093831601137</v>
      </c>
      <c r="G142" s="519">
        <v>469.43282588989655</v>
      </c>
      <c r="H142" s="519">
        <v>485.58825787515588</v>
      </c>
      <c r="I142" s="517"/>
      <c r="J142" s="526">
        <f t="shared" si="36"/>
        <v>0</v>
      </c>
      <c r="K142" s="526">
        <f t="shared" si="36"/>
        <v>0</v>
      </c>
      <c r="L142" s="526">
        <f t="shared" si="36"/>
        <v>0.59367548080609822</v>
      </c>
      <c r="M142" s="526">
        <f t="shared" si="36"/>
        <v>1.4209208477686275</v>
      </c>
      <c r="N142" s="526">
        <f t="shared" si="36"/>
        <v>2.0806048619352282</v>
      </c>
      <c r="O142" s="517"/>
      <c r="P142" s="517"/>
      <c r="Q142" s="517"/>
      <c r="R142" s="517"/>
      <c r="S142" s="517"/>
      <c r="T142" s="517"/>
      <c r="U142" s="517"/>
      <c r="V142" s="517"/>
      <c r="W142" s="517"/>
      <c r="X142" s="517"/>
      <c r="Y142" s="517"/>
      <c r="Z142" s="517"/>
      <c r="AA142" s="517"/>
      <c r="AB142" s="517"/>
      <c r="AC142" s="517"/>
      <c r="AD142" s="517"/>
      <c r="AE142" s="517"/>
      <c r="AF142" s="517"/>
      <c r="AG142" s="517"/>
      <c r="AH142" s="517"/>
      <c r="AI142" s="517"/>
      <c r="AJ142" s="517"/>
      <c r="AK142" s="517"/>
      <c r="AL142" s="517"/>
      <c r="AM142" s="517"/>
      <c r="AN142" s="517"/>
      <c r="AO142" s="517"/>
      <c r="AP142" s="517"/>
      <c r="AQ142" s="517"/>
      <c r="AR142" s="517"/>
      <c r="AS142" s="517"/>
      <c r="AT142" s="517"/>
      <c r="AU142" s="517"/>
      <c r="AV142" s="517"/>
      <c r="AW142" s="517"/>
      <c r="AX142" s="517"/>
    </row>
    <row r="143" spans="1:50" customFormat="1">
      <c r="A143" s="517"/>
      <c r="B143" s="517"/>
      <c r="C143" s="517"/>
      <c r="D143" s="522"/>
      <c r="E143" s="522"/>
      <c r="F143" s="522"/>
      <c r="G143" s="522"/>
      <c r="H143" s="522"/>
      <c r="I143" s="517"/>
      <c r="J143" s="517"/>
      <c r="K143" s="517"/>
      <c r="L143" s="517"/>
      <c r="M143" s="517"/>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517"/>
      <c r="AK143" s="517"/>
      <c r="AL143" s="517"/>
      <c r="AM143" s="517"/>
      <c r="AN143" s="517"/>
      <c r="AO143" s="517"/>
      <c r="AP143" s="517"/>
      <c r="AQ143" s="517"/>
      <c r="AR143" s="517"/>
      <c r="AS143" s="517"/>
      <c r="AT143" s="517"/>
      <c r="AU143" s="517"/>
      <c r="AV143" s="517"/>
      <c r="AW143" s="517"/>
      <c r="AX143" s="517"/>
    </row>
    <row r="144" spans="1:50" customFormat="1">
      <c r="A144" s="517"/>
      <c r="B144" s="547" t="s">
        <v>746</v>
      </c>
      <c r="D144" s="524"/>
      <c r="E144" s="524"/>
      <c r="F144" s="524"/>
      <c r="G144" s="524"/>
      <c r="H144" s="524"/>
      <c r="I144" s="517"/>
      <c r="J144" s="525" t="s">
        <v>698</v>
      </c>
      <c r="K144" s="528"/>
      <c r="L144" s="528"/>
      <c r="M144" s="528"/>
      <c r="N144" s="528"/>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7"/>
    </row>
    <row r="145" spans="1:50" customFormat="1">
      <c r="A145" s="517"/>
      <c r="B145" s="517"/>
      <c r="C145" s="517"/>
      <c r="D145" s="522"/>
      <c r="E145" s="522"/>
      <c r="F145" s="522"/>
      <c r="G145" s="522"/>
      <c r="H145" s="522"/>
      <c r="I145" s="517"/>
      <c r="J145" s="528"/>
      <c r="K145" s="528"/>
      <c r="L145" s="528"/>
      <c r="M145" s="528"/>
      <c r="N145" s="528"/>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7"/>
    </row>
    <row r="146" spans="1:50" customFormat="1">
      <c r="A146" s="517"/>
      <c r="B146" s="143" t="s">
        <v>119</v>
      </c>
      <c r="C146" s="517"/>
      <c r="D146" s="519">
        <v>444.57249464691495</v>
      </c>
      <c r="E146" s="519">
        <v>561.88322896759087</v>
      </c>
      <c r="F146" s="519" t="s">
        <v>148</v>
      </c>
      <c r="G146" s="519" t="s">
        <v>148</v>
      </c>
      <c r="H146" s="519" t="s">
        <v>148</v>
      </c>
      <c r="I146" s="517"/>
      <c r="J146" s="526">
        <f>IFERROR(D146-D136,"")</f>
        <v>0</v>
      </c>
      <c r="K146" s="526">
        <f t="shared" ref="K146:N148" si="37">IFERROR(E146-E136,"")</f>
        <v>0.31570662667343186</v>
      </c>
      <c r="L146" s="526" t="str">
        <f t="shared" si="37"/>
        <v/>
      </c>
      <c r="M146" s="526" t="str">
        <f t="shared" si="37"/>
        <v/>
      </c>
      <c r="N146" s="526" t="str">
        <f t="shared" si="37"/>
        <v/>
      </c>
      <c r="O146" s="517"/>
      <c r="P146" s="517"/>
      <c r="Q146" s="517"/>
      <c r="R146" s="517"/>
      <c r="S146" s="517"/>
      <c r="T146" s="517"/>
      <c r="U146" s="517"/>
      <c r="V146" s="517"/>
      <c r="W146" s="517"/>
      <c r="X146" s="517"/>
      <c r="Y146" s="517"/>
      <c r="Z146" s="517"/>
      <c r="AA146" s="517"/>
      <c r="AB146" s="517"/>
      <c r="AC146" s="517"/>
      <c r="AD146" s="517"/>
      <c r="AE146" s="517"/>
      <c r="AF146" s="517"/>
      <c r="AG146" s="517"/>
      <c r="AH146" s="517"/>
      <c r="AI146" s="517"/>
      <c r="AJ146" s="517"/>
      <c r="AK146" s="517"/>
      <c r="AL146" s="517"/>
      <c r="AM146" s="517"/>
      <c r="AN146" s="517"/>
      <c r="AO146" s="517"/>
      <c r="AP146" s="517"/>
      <c r="AQ146" s="517"/>
      <c r="AR146" s="517"/>
      <c r="AS146" s="517"/>
      <c r="AT146" s="517"/>
      <c r="AU146" s="517"/>
      <c r="AV146" s="517"/>
      <c r="AW146" s="517"/>
      <c r="AX146" s="517"/>
    </row>
    <row r="147" spans="1:50" customFormat="1" ht="15.75">
      <c r="A147" s="517"/>
      <c r="B147" s="501" t="s">
        <v>121</v>
      </c>
      <c r="C147" s="517"/>
      <c r="D147" s="520">
        <v>0</v>
      </c>
      <c r="E147" s="520">
        <v>20.616229426602178</v>
      </c>
      <c r="F147" s="520" t="s">
        <v>148</v>
      </c>
      <c r="G147" s="520" t="s">
        <v>148</v>
      </c>
      <c r="H147" s="520" t="s">
        <v>148</v>
      </c>
      <c r="I147" s="517"/>
      <c r="J147" s="527">
        <f t="shared" ref="J147:J148" si="38">IFERROR(D147-D137,"")</f>
        <v>0</v>
      </c>
      <c r="K147" s="527">
        <f t="shared" si="37"/>
        <v>0</v>
      </c>
      <c r="L147" s="527" t="str">
        <f t="shared" si="37"/>
        <v/>
      </c>
      <c r="M147" s="527" t="str">
        <f t="shared" si="37"/>
        <v/>
      </c>
      <c r="N147" s="527" t="str">
        <f t="shared" si="37"/>
        <v/>
      </c>
      <c r="O147" s="517"/>
      <c r="P147" s="517"/>
      <c r="Q147" s="517"/>
      <c r="R147" s="517"/>
      <c r="S147" s="517"/>
      <c r="T147" s="517"/>
      <c r="U147" s="517"/>
      <c r="V147" s="517"/>
      <c r="W147" s="517"/>
      <c r="X147" s="517"/>
      <c r="Y147" s="517"/>
      <c r="Z147" s="517"/>
      <c r="AA147" s="517"/>
      <c r="AB147" s="517"/>
      <c r="AC147" s="517"/>
      <c r="AD147" s="517"/>
      <c r="AE147" s="517"/>
      <c r="AF147" s="517"/>
      <c r="AG147" s="517"/>
      <c r="AH147" s="517"/>
      <c r="AI147" s="517"/>
      <c r="AJ147" s="517"/>
      <c r="AK147" s="517"/>
      <c r="AL147" s="517"/>
      <c r="AM147" s="517"/>
      <c r="AN147" s="517"/>
      <c r="AO147" s="517"/>
      <c r="AP147" s="517"/>
      <c r="AQ147" s="517"/>
      <c r="AR147" s="517"/>
      <c r="AS147" s="517"/>
      <c r="AT147" s="517"/>
      <c r="AU147" s="517"/>
      <c r="AV147" s="517"/>
      <c r="AW147" s="517"/>
      <c r="AX147" s="517"/>
    </row>
    <row r="148" spans="1:50" customFormat="1" ht="15.75">
      <c r="A148" s="517"/>
      <c r="B148" s="499" t="s">
        <v>122</v>
      </c>
      <c r="C148" s="517"/>
      <c r="D148" s="519">
        <v>444.57249464691495</v>
      </c>
      <c r="E148" s="519">
        <v>582.49945839419308</v>
      </c>
      <c r="F148" s="519">
        <v>465.58200740956249</v>
      </c>
      <c r="G148" s="519">
        <v>469.40016595008024</v>
      </c>
      <c r="H148" s="519">
        <v>485.55478476290637</v>
      </c>
      <c r="I148" s="517"/>
      <c r="J148" s="526">
        <f t="shared" si="38"/>
        <v>0</v>
      </c>
      <c r="K148" s="526">
        <f t="shared" si="37"/>
        <v>0.31570662667343186</v>
      </c>
      <c r="L148" s="526">
        <f t="shared" si="37"/>
        <v>-0.12737575055120942</v>
      </c>
      <c r="M148" s="526">
        <f t="shared" si="37"/>
        <v>-3.2659939816312544E-2</v>
      </c>
      <c r="N148" s="526">
        <f t="shared" si="37"/>
        <v>-3.3473112249509995E-2</v>
      </c>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0" customFormat="1" ht="15.75">
      <c r="A149" s="517"/>
      <c r="B149" s="499"/>
      <c r="C149" s="517"/>
      <c r="D149" s="519"/>
      <c r="E149" s="519"/>
      <c r="F149" s="519"/>
      <c r="G149" s="519"/>
      <c r="H149" s="519"/>
      <c r="I149" s="517"/>
      <c r="J149" s="526"/>
      <c r="K149" s="526"/>
      <c r="L149" s="526"/>
      <c r="M149" s="526"/>
      <c r="N149" s="526"/>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customFormat="1">
      <c r="A150" s="517"/>
      <c r="B150" s="500" t="s">
        <v>123</v>
      </c>
      <c r="C150" s="517"/>
      <c r="D150" s="519">
        <v>-1.7763200119361002</v>
      </c>
      <c r="E150" s="519">
        <v>-8.5324746376297167E-2</v>
      </c>
      <c r="F150" s="519">
        <v>0</v>
      </c>
      <c r="G150" s="519">
        <v>0</v>
      </c>
      <c r="H150" s="519">
        <v>0</v>
      </c>
      <c r="I150" s="517"/>
      <c r="J150" s="526">
        <f t="shared" ref="J150:N152" si="39">IFERROR(D150-D140,"")</f>
        <v>0</v>
      </c>
      <c r="K150" s="526">
        <f t="shared" si="39"/>
        <v>0</v>
      </c>
      <c r="L150" s="526">
        <f t="shared" si="39"/>
        <v>0</v>
      </c>
      <c r="M150" s="526">
        <f t="shared" si="39"/>
        <v>0</v>
      </c>
      <c r="N150" s="526">
        <f t="shared" si="39"/>
        <v>0</v>
      </c>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customFormat="1" ht="15.75">
      <c r="A151" s="517"/>
      <c r="B151" s="501" t="s">
        <v>124</v>
      </c>
      <c r="C151" s="517"/>
      <c r="D151" s="520">
        <v>2.4044423978732525</v>
      </c>
      <c r="E151" s="520">
        <v>4.4773318970541851</v>
      </c>
      <c r="F151" s="520">
        <v>0</v>
      </c>
      <c r="G151" s="520">
        <v>0</v>
      </c>
      <c r="H151" s="520">
        <v>0</v>
      </c>
      <c r="I151" s="517"/>
      <c r="J151" s="527">
        <f t="shared" si="39"/>
        <v>0</v>
      </c>
      <c r="K151" s="527">
        <f t="shared" si="39"/>
        <v>0</v>
      </c>
      <c r="L151" s="527">
        <f t="shared" si="39"/>
        <v>0</v>
      </c>
      <c r="M151" s="527">
        <f t="shared" si="39"/>
        <v>0</v>
      </c>
      <c r="N151" s="527">
        <f t="shared" si="39"/>
        <v>0</v>
      </c>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customFormat="1" ht="15.75">
      <c r="A152" s="517"/>
      <c r="B152" s="521" t="s">
        <v>125</v>
      </c>
      <c r="C152" s="517"/>
      <c r="D152" s="519">
        <v>445.20061703285211</v>
      </c>
      <c r="E152" s="519">
        <v>586.89146554487104</v>
      </c>
      <c r="F152" s="519">
        <v>465.58200740956249</v>
      </c>
      <c r="G152" s="519">
        <v>469.40016595008024</v>
      </c>
      <c r="H152" s="519">
        <v>485.55478476290637</v>
      </c>
      <c r="I152" s="517"/>
      <c r="J152" s="526">
        <f t="shared" si="39"/>
        <v>0</v>
      </c>
      <c r="K152" s="526">
        <f t="shared" si="39"/>
        <v>0.31570662667343186</v>
      </c>
      <c r="L152" s="526">
        <f t="shared" si="39"/>
        <v>-0.12737575055120942</v>
      </c>
      <c r="M152" s="526">
        <f t="shared" si="39"/>
        <v>-3.2659939816312544E-2</v>
      </c>
      <c r="N152" s="526">
        <f t="shared" si="39"/>
        <v>-3.3473112249509995E-2</v>
      </c>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7"/>
      <c r="AL152" s="517"/>
      <c r="AM152" s="517"/>
      <c r="AN152" s="517"/>
      <c r="AO152" s="517"/>
      <c r="AP152" s="517"/>
      <c r="AQ152" s="517"/>
      <c r="AR152" s="517"/>
      <c r="AS152" s="517"/>
      <c r="AT152" s="517"/>
      <c r="AU152" s="517"/>
      <c r="AV152" s="517"/>
      <c r="AW152" s="517"/>
      <c r="AX152" s="517"/>
    </row>
    <row r="153" spans="1:50" customFormat="1">
      <c r="A153" s="517"/>
      <c r="B153" s="517"/>
      <c r="C153" s="517"/>
      <c r="D153" s="522"/>
      <c r="E153" s="522"/>
      <c r="F153" s="522"/>
      <c r="G153" s="522"/>
      <c r="H153" s="522"/>
      <c r="I153" s="517"/>
      <c r="J153" s="517"/>
      <c r="K153" s="517"/>
      <c r="L153" s="517"/>
      <c r="M153" s="517"/>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517"/>
      <c r="AL153" s="517"/>
      <c r="AM153" s="517"/>
      <c r="AN153" s="517"/>
      <c r="AO153" s="517"/>
      <c r="AP153" s="517"/>
      <c r="AQ153" s="517"/>
      <c r="AR153" s="517"/>
      <c r="AS153" s="517"/>
      <c r="AT153" s="517"/>
      <c r="AU153" s="517"/>
      <c r="AV153" s="517"/>
      <c r="AW153" s="517"/>
      <c r="AX153" s="517"/>
    </row>
    <row r="154" spans="1:50" customFormat="1">
      <c r="A154" s="517"/>
      <c r="B154" s="547" t="s">
        <v>748</v>
      </c>
      <c r="D154" s="524"/>
      <c r="E154" s="524"/>
      <c r="F154" s="524"/>
      <c r="G154" s="524"/>
      <c r="H154" s="524"/>
      <c r="I154" s="517"/>
      <c r="J154" s="525" t="s">
        <v>698</v>
      </c>
      <c r="K154" s="528"/>
      <c r="L154" s="528"/>
      <c r="M154" s="528"/>
      <c r="N154" s="528"/>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7"/>
      <c r="AL154" s="517"/>
      <c r="AM154" s="517"/>
      <c r="AN154" s="517"/>
      <c r="AO154" s="517"/>
      <c r="AP154" s="517"/>
      <c r="AQ154" s="517"/>
      <c r="AR154" s="517"/>
      <c r="AS154" s="517"/>
      <c r="AT154" s="517"/>
      <c r="AU154" s="517"/>
      <c r="AV154" s="517"/>
      <c r="AW154" s="517"/>
      <c r="AX154" s="517"/>
    </row>
    <row r="155" spans="1:50" customFormat="1">
      <c r="A155" s="517"/>
      <c r="B155" s="517"/>
      <c r="C155" s="517"/>
      <c r="D155" s="522"/>
      <c r="E155" s="522"/>
      <c r="F155" s="522"/>
      <c r="G155" s="522"/>
      <c r="H155" s="522"/>
      <c r="I155" s="517"/>
      <c r="J155" s="528"/>
      <c r="K155" s="528"/>
      <c r="L155" s="528"/>
      <c r="M155" s="528"/>
      <c r="N155" s="528"/>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7"/>
      <c r="AL155" s="517"/>
      <c r="AM155" s="517"/>
      <c r="AN155" s="517"/>
      <c r="AO155" s="517"/>
      <c r="AP155" s="517"/>
      <c r="AQ155" s="517"/>
      <c r="AR155" s="517"/>
      <c r="AS155" s="517"/>
      <c r="AT155" s="517"/>
      <c r="AU155" s="517"/>
      <c r="AV155" s="517"/>
      <c r="AW155" s="517"/>
      <c r="AX155" s="517"/>
    </row>
    <row r="156" spans="1:50" customFormat="1">
      <c r="A156" s="517"/>
      <c r="B156" s="143" t="s">
        <v>119</v>
      </c>
      <c r="C156" s="517"/>
      <c r="D156" s="519">
        <v>444.57249464691495</v>
      </c>
      <c r="E156" s="519">
        <v>561.88322896759087</v>
      </c>
      <c r="F156" s="519" t="s">
        <v>148</v>
      </c>
      <c r="G156" s="519" t="s">
        <v>148</v>
      </c>
      <c r="H156" s="519" t="s">
        <v>148</v>
      </c>
      <c r="I156" s="517"/>
      <c r="J156" s="526">
        <f>IFERROR(D156-D146,"")</f>
        <v>0</v>
      </c>
      <c r="K156" s="526">
        <f t="shared" ref="K156:N158" si="40">IFERROR(E156-E146,"")</f>
        <v>0</v>
      </c>
      <c r="L156" s="526" t="str">
        <f t="shared" si="40"/>
        <v/>
      </c>
      <c r="M156" s="526" t="str">
        <f t="shared" si="40"/>
        <v/>
      </c>
      <c r="N156" s="526" t="str">
        <f t="shared" si="40"/>
        <v/>
      </c>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517"/>
      <c r="AL156" s="517"/>
      <c r="AM156" s="517"/>
      <c r="AN156" s="517"/>
      <c r="AO156" s="517"/>
      <c r="AP156" s="517"/>
      <c r="AQ156" s="517"/>
      <c r="AR156" s="517"/>
      <c r="AS156" s="517"/>
      <c r="AT156" s="517"/>
      <c r="AU156" s="517"/>
      <c r="AV156" s="517"/>
      <c r="AW156" s="517"/>
      <c r="AX156" s="517"/>
    </row>
    <row r="157" spans="1:50" customFormat="1" ht="15.75">
      <c r="A157" s="517"/>
      <c r="B157" s="501" t="s">
        <v>121</v>
      </c>
      <c r="C157" s="517"/>
      <c r="D157" s="520">
        <v>0</v>
      </c>
      <c r="E157" s="520">
        <v>20.616229426602178</v>
      </c>
      <c r="F157" s="520" t="s">
        <v>148</v>
      </c>
      <c r="G157" s="520" t="s">
        <v>148</v>
      </c>
      <c r="H157" s="520" t="s">
        <v>148</v>
      </c>
      <c r="I157" s="517"/>
      <c r="J157" s="527">
        <f t="shared" ref="J157:J158" si="41">IFERROR(D157-D147,"")</f>
        <v>0</v>
      </c>
      <c r="K157" s="527">
        <f t="shared" si="40"/>
        <v>0</v>
      </c>
      <c r="L157" s="527" t="str">
        <f t="shared" si="40"/>
        <v/>
      </c>
      <c r="M157" s="527" t="str">
        <f t="shared" si="40"/>
        <v/>
      </c>
      <c r="N157" s="527" t="str">
        <f t="shared" si="40"/>
        <v/>
      </c>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517"/>
      <c r="AL157" s="517"/>
      <c r="AM157" s="517"/>
      <c r="AN157" s="517"/>
      <c r="AO157" s="517"/>
      <c r="AP157" s="517"/>
      <c r="AQ157" s="517"/>
      <c r="AR157" s="517"/>
      <c r="AS157" s="517"/>
      <c r="AT157" s="517"/>
      <c r="AU157" s="517"/>
      <c r="AV157" s="517"/>
      <c r="AW157" s="517"/>
      <c r="AX157" s="517"/>
    </row>
    <row r="158" spans="1:50" customFormat="1" ht="15.75">
      <c r="A158" s="517"/>
      <c r="B158" s="499" t="s">
        <v>122</v>
      </c>
      <c r="C158" s="517"/>
      <c r="D158" s="519">
        <v>444.57249464691495</v>
      </c>
      <c r="E158" s="519">
        <v>582.49945839419308</v>
      </c>
      <c r="F158" s="519">
        <v>465.58200740956249</v>
      </c>
      <c r="G158" s="519">
        <v>469.40016595008024</v>
      </c>
      <c r="H158" s="519">
        <v>485.55478476290637</v>
      </c>
      <c r="I158" s="517"/>
      <c r="J158" s="526">
        <f t="shared" si="41"/>
        <v>0</v>
      </c>
      <c r="K158" s="526">
        <f t="shared" si="40"/>
        <v>0</v>
      </c>
      <c r="L158" s="526">
        <f t="shared" si="40"/>
        <v>0</v>
      </c>
      <c r="M158" s="526">
        <f t="shared" si="40"/>
        <v>0</v>
      </c>
      <c r="N158" s="526">
        <f t="shared" si="40"/>
        <v>0</v>
      </c>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517"/>
      <c r="AL158" s="517"/>
      <c r="AM158" s="517"/>
      <c r="AN158" s="517"/>
      <c r="AO158" s="517"/>
      <c r="AP158" s="517"/>
      <c r="AQ158" s="517"/>
      <c r="AR158" s="517"/>
      <c r="AS158" s="517"/>
      <c r="AT158" s="517"/>
      <c r="AU158" s="517"/>
      <c r="AV158" s="517"/>
      <c r="AW158" s="517"/>
      <c r="AX158" s="517"/>
    </row>
    <row r="159" spans="1:50" customFormat="1" ht="15.75">
      <c r="A159" s="517"/>
      <c r="B159" s="499"/>
      <c r="C159" s="517"/>
      <c r="D159" s="519"/>
      <c r="E159" s="519"/>
      <c r="F159" s="519"/>
      <c r="G159" s="519"/>
      <c r="H159" s="519"/>
      <c r="I159" s="517"/>
      <c r="J159" s="526"/>
      <c r="K159" s="526"/>
      <c r="L159" s="526"/>
      <c r="M159" s="526"/>
      <c r="N159" s="526"/>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517"/>
      <c r="AL159" s="517"/>
      <c r="AM159" s="517"/>
      <c r="AN159" s="517"/>
      <c r="AO159" s="517"/>
      <c r="AP159" s="517"/>
      <c r="AQ159" s="517"/>
      <c r="AR159" s="517"/>
      <c r="AS159" s="517"/>
      <c r="AT159" s="517"/>
      <c r="AU159" s="517"/>
      <c r="AV159" s="517"/>
      <c r="AW159" s="517"/>
      <c r="AX159" s="517"/>
    </row>
    <row r="160" spans="1:50" customFormat="1">
      <c r="A160" s="517"/>
      <c r="B160" s="500" t="s">
        <v>123</v>
      </c>
      <c r="C160" s="517"/>
      <c r="D160" s="519">
        <v>-1.7763200119361002</v>
      </c>
      <c r="E160" s="519">
        <v>-8.5324746376297167E-2</v>
      </c>
      <c r="F160" s="519">
        <v>0</v>
      </c>
      <c r="G160" s="519">
        <v>0</v>
      </c>
      <c r="H160" s="519">
        <v>0</v>
      </c>
      <c r="I160" s="517"/>
      <c r="J160" s="526">
        <f t="shared" ref="J160:N162" si="42">IFERROR(D160-D150,"")</f>
        <v>0</v>
      </c>
      <c r="K160" s="526">
        <f t="shared" si="42"/>
        <v>0</v>
      </c>
      <c r="L160" s="526">
        <f t="shared" si="42"/>
        <v>0</v>
      </c>
      <c r="M160" s="526">
        <f t="shared" si="42"/>
        <v>0</v>
      </c>
      <c r="N160" s="526">
        <f t="shared" si="42"/>
        <v>0</v>
      </c>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517"/>
      <c r="AL160" s="517"/>
      <c r="AM160" s="517"/>
      <c r="AN160" s="517"/>
      <c r="AO160" s="517"/>
      <c r="AP160" s="517"/>
      <c r="AQ160" s="517"/>
      <c r="AR160" s="517"/>
      <c r="AS160" s="517"/>
      <c r="AT160" s="517"/>
      <c r="AU160" s="517"/>
      <c r="AV160" s="517"/>
      <c r="AW160" s="517"/>
      <c r="AX160" s="517"/>
    </row>
    <row r="161" spans="1:50" customFormat="1" ht="15.75">
      <c r="A161" s="517"/>
      <c r="B161" s="501" t="s">
        <v>124</v>
      </c>
      <c r="C161" s="517"/>
      <c r="D161" s="520">
        <v>2.4043354179770287</v>
      </c>
      <c r="E161" s="520">
        <v>4.4837535520907688</v>
      </c>
      <c r="F161" s="520">
        <v>0</v>
      </c>
      <c r="G161" s="520">
        <v>0</v>
      </c>
      <c r="H161" s="520">
        <v>0</v>
      </c>
      <c r="I161" s="517"/>
      <c r="J161" s="527">
        <f t="shared" si="42"/>
        <v>-1.0697989622387993E-4</v>
      </c>
      <c r="K161" s="527">
        <f t="shared" si="42"/>
        <v>6.4216550365836511E-3</v>
      </c>
      <c r="L161" s="527">
        <f t="shared" si="42"/>
        <v>0</v>
      </c>
      <c r="M161" s="527">
        <f t="shared" si="42"/>
        <v>0</v>
      </c>
      <c r="N161" s="527">
        <f t="shared" si="42"/>
        <v>0</v>
      </c>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517"/>
      <c r="AL161" s="517"/>
      <c r="AM161" s="517"/>
      <c r="AN161" s="517"/>
      <c r="AO161" s="517"/>
      <c r="AP161" s="517"/>
      <c r="AQ161" s="517"/>
      <c r="AR161" s="517"/>
      <c r="AS161" s="517"/>
      <c r="AT161" s="517"/>
      <c r="AU161" s="517"/>
      <c r="AV161" s="517"/>
      <c r="AW161" s="517"/>
      <c r="AX161" s="517"/>
    </row>
    <row r="162" spans="1:50" customFormat="1" ht="15.75">
      <c r="A162" s="517"/>
      <c r="B162" s="521" t="s">
        <v>125</v>
      </c>
      <c r="C162" s="517"/>
      <c r="D162" s="519">
        <v>445.20051005295591</v>
      </c>
      <c r="E162" s="519">
        <v>586.89788719990759</v>
      </c>
      <c r="F162" s="519">
        <v>465.58200740956249</v>
      </c>
      <c r="G162" s="519">
        <v>469.40016595008024</v>
      </c>
      <c r="H162" s="519">
        <v>485.55478476290637</v>
      </c>
      <c r="I162" s="517"/>
      <c r="J162" s="526">
        <f t="shared" si="42"/>
        <v>-1.0697989620211956E-4</v>
      </c>
      <c r="K162" s="526">
        <f t="shared" si="42"/>
        <v>6.4216550365472358E-3</v>
      </c>
      <c r="L162" s="526">
        <f t="shared" si="42"/>
        <v>0</v>
      </c>
      <c r="M162" s="526">
        <f t="shared" si="42"/>
        <v>0</v>
      </c>
      <c r="N162" s="526">
        <f t="shared" si="42"/>
        <v>0</v>
      </c>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517"/>
      <c r="AL162" s="517"/>
      <c r="AM162" s="517"/>
      <c r="AN162" s="517"/>
      <c r="AO162" s="517"/>
      <c r="AP162" s="517"/>
      <c r="AQ162" s="517"/>
      <c r="AR162" s="517"/>
      <c r="AS162" s="517"/>
      <c r="AT162" s="517"/>
      <c r="AU162" s="517"/>
      <c r="AV162" s="517"/>
      <c r="AW162" s="517"/>
      <c r="AX162" s="517"/>
    </row>
    <row r="163" spans="1:50" customFormat="1">
      <c r="A163" s="517"/>
      <c r="B163" s="517"/>
      <c r="C163" s="517"/>
      <c r="D163" s="522"/>
      <c r="E163" s="522"/>
      <c r="F163" s="522"/>
      <c r="G163" s="522"/>
      <c r="H163" s="522"/>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row r="164" spans="1:50" customFormat="1">
      <c r="A164" s="517"/>
      <c r="B164" s="547" t="s">
        <v>749</v>
      </c>
      <c r="D164" s="524"/>
      <c r="E164" s="524"/>
      <c r="F164" s="524"/>
      <c r="G164" s="524"/>
      <c r="H164" s="524"/>
      <c r="I164" s="517"/>
      <c r="J164" s="525" t="s">
        <v>698</v>
      </c>
      <c r="K164" s="528"/>
      <c r="L164" s="528"/>
      <c r="M164" s="528"/>
      <c r="N164" s="528"/>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row>
    <row r="165" spans="1:50" customFormat="1">
      <c r="A165" s="517"/>
      <c r="B165" s="517"/>
      <c r="C165" s="517"/>
      <c r="D165" s="522"/>
      <c r="E165" s="522"/>
      <c r="F165" s="522"/>
      <c r="G165" s="522"/>
      <c r="H165" s="522"/>
      <c r="I165" s="517"/>
      <c r="J165" s="528"/>
      <c r="K165" s="528"/>
      <c r="L165" s="528"/>
      <c r="M165" s="528"/>
      <c r="N165" s="528"/>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7"/>
      <c r="AN165" s="517"/>
      <c r="AO165" s="517"/>
      <c r="AP165" s="517"/>
      <c r="AQ165" s="517"/>
      <c r="AR165" s="517"/>
      <c r="AS165" s="517"/>
      <c r="AT165" s="517"/>
      <c r="AU165" s="517"/>
      <c r="AV165" s="517"/>
      <c r="AW165" s="517"/>
      <c r="AX165" s="517"/>
    </row>
    <row r="166" spans="1:50" customFormat="1">
      <c r="A166" s="517"/>
      <c r="B166" s="143" t="s">
        <v>119</v>
      </c>
      <c r="C166" s="517"/>
      <c r="D166" s="519">
        <v>444.57249464691495</v>
      </c>
      <c r="E166" s="519">
        <v>556.65543802136767</v>
      </c>
      <c r="F166" s="519" t="s">
        <v>148</v>
      </c>
      <c r="G166" s="519" t="s">
        <v>148</v>
      </c>
      <c r="H166" s="519" t="s">
        <v>148</v>
      </c>
      <c r="I166" s="517"/>
      <c r="J166" s="526">
        <f>IFERROR(D166-D156,"")</f>
        <v>0</v>
      </c>
      <c r="K166" s="526">
        <f t="shared" ref="K166:N168" si="43">IFERROR(E166-E156,"")</f>
        <v>-5.2277909462231946</v>
      </c>
      <c r="L166" s="526" t="str">
        <f t="shared" si="43"/>
        <v/>
      </c>
      <c r="M166" s="526" t="str">
        <f t="shared" si="43"/>
        <v/>
      </c>
      <c r="N166" s="526" t="str">
        <f t="shared" si="43"/>
        <v/>
      </c>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17"/>
      <c r="AL166" s="517"/>
      <c r="AM166" s="517"/>
      <c r="AN166" s="517"/>
      <c r="AO166" s="517"/>
      <c r="AP166" s="517"/>
      <c r="AQ166" s="517"/>
      <c r="AR166" s="517"/>
      <c r="AS166" s="517"/>
      <c r="AT166" s="517"/>
      <c r="AU166" s="517"/>
      <c r="AV166" s="517"/>
      <c r="AW166" s="517"/>
      <c r="AX166" s="517"/>
    </row>
    <row r="167" spans="1:50" customFormat="1" ht="15.75">
      <c r="A167" s="517"/>
      <c r="B167" s="501" t="s">
        <v>121</v>
      </c>
      <c r="C167" s="517"/>
      <c r="D167" s="520">
        <v>0</v>
      </c>
      <c r="E167" s="520">
        <v>17.819223035737753</v>
      </c>
      <c r="F167" s="520" t="s">
        <v>148</v>
      </c>
      <c r="G167" s="520" t="s">
        <v>148</v>
      </c>
      <c r="H167" s="520" t="s">
        <v>148</v>
      </c>
      <c r="I167" s="517"/>
      <c r="J167" s="527">
        <f t="shared" ref="J167:J168" si="44">IFERROR(D167-D157,"")</f>
        <v>0</v>
      </c>
      <c r="K167" s="527">
        <f t="shared" si="43"/>
        <v>-2.7970063908644249</v>
      </c>
      <c r="L167" s="527" t="str">
        <f t="shared" si="43"/>
        <v/>
      </c>
      <c r="M167" s="527" t="str">
        <f t="shared" si="43"/>
        <v/>
      </c>
      <c r="N167" s="527" t="str">
        <f t="shared" si="43"/>
        <v/>
      </c>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7"/>
      <c r="AL167" s="517"/>
      <c r="AM167" s="517"/>
      <c r="AN167" s="517"/>
      <c r="AO167" s="517"/>
      <c r="AP167" s="517"/>
      <c r="AQ167" s="517"/>
      <c r="AR167" s="517"/>
      <c r="AS167" s="517"/>
      <c r="AT167" s="517"/>
      <c r="AU167" s="517"/>
      <c r="AV167" s="517"/>
      <c r="AW167" s="517"/>
      <c r="AX167" s="517"/>
    </row>
    <row r="168" spans="1:50" customFormat="1" ht="15.75">
      <c r="A168" s="517"/>
      <c r="B168" s="499" t="s">
        <v>122</v>
      </c>
      <c r="C168" s="517"/>
      <c r="D168" s="519">
        <v>444.57249464691495</v>
      </c>
      <c r="E168" s="519">
        <v>574.47466105710544</v>
      </c>
      <c r="F168" s="519">
        <v>465.58200740956249</v>
      </c>
      <c r="G168" s="519">
        <v>469.40016595008024</v>
      </c>
      <c r="H168" s="519">
        <v>485.55478476290637</v>
      </c>
      <c r="I168" s="517"/>
      <c r="J168" s="526">
        <f t="shared" si="44"/>
        <v>0</v>
      </c>
      <c r="K168" s="526">
        <f t="shared" si="43"/>
        <v>-8.024797337087648</v>
      </c>
      <c r="L168" s="526">
        <f t="shared" si="43"/>
        <v>0</v>
      </c>
      <c r="M168" s="526">
        <f t="shared" si="43"/>
        <v>0</v>
      </c>
      <c r="N168" s="526">
        <f t="shared" si="43"/>
        <v>0</v>
      </c>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7"/>
      <c r="AL168" s="517"/>
      <c r="AM168" s="517"/>
      <c r="AN168" s="517"/>
      <c r="AO168" s="517"/>
      <c r="AP168" s="517"/>
      <c r="AQ168" s="517"/>
      <c r="AR168" s="517"/>
      <c r="AS168" s="517"/>
      <c r="AT168" s="517"/>
      <c r="AU168" s="517"/>
      <c r="AV168" s="517"/>
      <c r="AW168" s="517"/>
      <c r="AX168" s="517"/>
    </row>
    <row r="169" spans="1:50" customFormat="1" ht="15.75">
      <c r="A169" s="517"/>
      <c r="B169" s="499"/>
      <c r="C169" s="517"/>
      <c r="D169" s="519"/>
      <c r="E169" s="519"/>
      <c r="F169" s="519"/>
      <c r="G169" s="519"/>
      <c r="H169" s="519"/>
      <c r="I169" s="517"/>
      <c r="J169" s="526"/>
      <c r="K169" s="526"/>
      <c r="L169" s="526"/>
      <c r="M169" s="526"/>
      <c r="N169" s="526"/>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7"/>
      <c r="AL169" s="517"/>
      <c r="AM169" s="517"/>
      <c r="AN169" s="517"/>
      <c r="AO169" s="517"/>
      <c r="AP169" s="517"/>
      <c r="AQ169" s="517"/>
      <c r="AR169" s="517"/>
      <c r="AS169" s="517"/>
      <c r="AT169" s="517"/>
      <c r="AU169" s="517"/>
      <c r="AV169" s="517"/>
      <c r="AW169" s="517"/>
      <c r="AX169" s="517"/>
    </row>
    <row r="170" spans="1:50" customFormat="1">
      <c r="A170" s="517"/>
      <c r="B170" s="500" t="s">
        <v>123</v>
      </c>
      <c r="C170" s="517"/>
      <c r="D170" s="519">
        <v>-1.7763200119361002</v>
      </c>
      <c r="E170" s="519">
        <v>-8.5324746376297167E-2</v>
      </c>
      <c r="F170" s="519">
        <v>0</v>
      </c>
      <c r="G170" s="519">
        <v>0</v>
      </c>
      <c r="H170" s="519">
        <v>0</v>
      </c>
      <c r="I170" s="517"/>
      <c r="J170" s="526">
        <f t="shared" ref="J170:N172" si="45">IFERROR(D170-D160,"")</f>
        <v>0</v>
      </c>
      <c r="K170" s="526">
        <f t="shared" si="45"/>
        <v>0</v>
      </c>
      <c r="L170" s="526">
        <f t="shared" si="45"/>
        <v>0</v>
      </c>
      <c r="M170" s="526">
        <f t="shared" si="45"/>
        <v>0</v>
      </c>
      <c r="N170" s="526">
        <f t="shared" si="45"/>
        <v>0</v>
      </c>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7"/>
      <c r="AL170" s="517"/>
      <c r="AM170" s="517"/>
      <c r="AN170" s="517"/>
      <c r="AO170" s="517"/>
      <c r="AP170" s="517"/>
      <c r="AQ170" s="517"/>
      <c r="AR170" s="517"/>
      <c r="AS170" s="517"/>
      <c r="AT170" s="517"/>
      <c r="AU170" s="517"/>
      <c r="AV170" s="517"/>
      <c r="AW170" s="517"/>
      <c r="AX170" s="517"/>
    </row>
    <row r="171" spans="1:50" customFormat="1" ht="15.75">
      <c r="A171" s="517"/>
      <c r="B171" s="501" t="s">
        <v>124</v>
      </c>
      <c r="C171" s="517"/>
      <c r="D171" s="520">
        <v>2.4043354179770287</v>
      </c>
      <c r="E171" s="520">
        <v>4.4837535520907688</v>
      </c>
      <c r="F171" s="520">
        <v>0</v>
      </c>
      <c r="G171" s="520">
        <v>0</v>
      </c>
      <c r="H171" s="520">
        <v>0</v>
      </c>
      <c r="I171" s="517"/>
      <c r="J171" s="527">
        <f t="shared" si="45"/>
        <v>0</v>
      </c>
      <c r="K171" s="527">
        <f t="shared" si="45"/>
        <v>0</v>
      </c>
      <c r="L171" s="527">
        <f t="shared" si="45"/>
        <v>0</v>
      </c>
      <c r="M171" s="527">
        <f t="shared" si="45"/>
        <v>0</v>
      </c>
      <c r="N171" s="527">
        <f t="shared" si="45"/>
        <v>0</v>
      </c>
      <c r="O171" s="517"/>
      <c r="P171" s="517"/>
      <c r="Q171" s="517"/>
      <c r="R171" s="517"/>
      <c r="S171" s="517"/>
      <c r="T171" s="517"/>
      <c r="U171" s="517"/>
      <c r="V171" s="517"/>
      <c r="W171" s="517"/>
      <c r="X171" s="517"/>
      <c r="Y171" s="517"/>
      <c r="Z171" s="517"/>
      <c r="AA171" s="517"/>
      <c r="AB171" s="517"/>
      <c r="AC171" s="517"/>
      <c r="AD171" s="517"/>
      <c r="AE171" s="517"/>
      <c r="AF171" s="517"/>
      <c r="AG171" s="517"/>
      <c r="AH171" s="517"/>
      <c r="AI171" s="517"/>
      <c r="AJ171" s="517"/>
      <c r="AK171" s="517"/>
      <c r="AL171" s="517"/>
      <c r="AM171" s="517"/>
      <c r="AN171" s="517"/>
      <c r="AO171" s="517"/>
      <c r="AP171" s="517"/>
      <c r="AQ171" s="517"/>
      <c r="AR171" s="517"/>
      <c r="AS171" s="517"/>
      <c r="AT171" s="517"/>
      <c r="AU171" s="517"/>
      <c r="AV171" s="517"/>
      <c r="AW171" s="517"/>
      <c r="AX171" s="517"/>
    </row>
    <row r="172" spans="1:50" customFormat="1" ht="15.75">
      <c r="A172" s="517"/>
      <c r="B172" s="521" t="s">
        <v>125</v>
      </c>
      <c r="C172" s="517"/>
      <c r="D172" s="519">
        <v>445.20051005295591</v>
      </c>
      <c r="E172" s="519">
        <v>578.87308986281994</v>
      </c>
      <c r="F172" s="519">
        <v>465.58200740956249</v>
      </c>
      <c r="G172" s="519">
        <v>469.40016595008024</v>
      </c>
      <c r="H172" s="519">
        <v>485.55478476290637</v>
      </c>
      <c r="I172" s="517"/>
      <c r="J172" s="526">
        <f t="shared" si="45"/>
        <v>0</v>
      </c>
      <c r="K172" s="526">
        <f t="shared" si="45"/>
        <v>-8.024797337087648</v>
      </c>
      <c r="L172" s="526">
        <f t="shared" si="45"/>
        <v>0</v>
      </c>
      <c r="M172" s="526">
        <f t="shared" si="45"/>
        <v>0</v>
      </c>
      <c r="N172" s="526">
        <f t="shared" si="45"/>
        <v>0</v>
      </c>
      <c r="O172" s="517"/>
      <c r="P172" s="517"/>
      <c r="Q172" s="517"/>
      <c r="R172" s="517"/>
      <c r="S172" s="517"/>
      <c r="T172" s="517"/>
      <c r="U172" s="517"/>
      <c r="V172" s="517"/>
      <c r="W172" s="517"/>
      <c r="X172" s="517"/>
      <c r="Y172" s="517"/>
      <c r="Z172" s="517"/>
      <c r="AA172" s="517"/>
      <c r="AB172" s="517"/>
      <c r="AC172" s="517"/>
      <c r="AD172" s="517"/>
      <c r="AE172" s="517"/>
      <c r="AF172" s="517"/>
      <c r="AG172" s="517"/>
      <c r="AH172" s="517"/>
      <c r="AI172" s="517"/>
      <c r="AJ172" s="517"/>
      <c r="AK172" s="517"/>
      <c r="AL172" s="517"/>
      <c r="AM172" s="517"/>
      <c r="AN172" s="517"/>
      <c r="AO172" s="517"/>
      <c r="AP172" s="517"/>
      <c r="AQ172" s="517"/>
      <c r="AR172" s="517"/>
      <c r="AS172" s="517"/>
      <c r="AT172" s="517"/>
      <c r="AU172" s="517"/>
      <c r="AV172" s="517"/>
      <c r="AW172" s="517"/>
      <c r="AX172" s="517"/>
    </row>
    <row r="173" spans="1:50" customFormat="1">
      <c r="A173" s="517"/>
      <c r="B173" s="517"/>
      <c r="C173" s="517"/>
      <c r="D173" s="522"/>
      <c r="E173" s="522"/>
      <c r="F173" s="522"/>
      <c r="G173" s="522"/>
      <c r="H173" s="522"/>
      <c r="I173" s="517"/>
      <c r="J173" s="517"/>
      <c r="K173" s="517"/>
      <c r="L173" s="517"/>
      <c r="M173" s="517"/>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17"/>
      <c r="AL173" s="517"/>
      <c r="AM173" s="517"/>
      <c r="AN173" s="517"/>
      <c r="AO173" s="517"/>
      <c r="AP173" s="517"/>
      <c r="AQ173" s="517"/>
      <c r="AR173" s="517"/>
      <c r="AS173" s="517"/>
      <c r="AT173" s="517"/>
      <c r="AU173" s="517"/>
      <c r="AV173" s="517"/>
      <c r="AW173" s="517"/>
      <c r="AX173" s="517"/>
    </row>
    <row r="174" spans="1:50" customFormat="1">
      <c r="A174" s="517"/>
      <c r="B174" s="547" t="s">
        <v>750</v>
      </c>
      <c r="D174" s="524"/>
      <c r="E174" s="524"/>
      <c r="F174" s="524"/>
      <c r="G174" s="524"/>
      <c r="H174" s="524"/>
      <c r="I174" s="517"/>
      <c r="J174" s="525" t="s">
        <v>698</v>
      </c>
      <c r="K174" s="528"/>
      <c r="L174" s="528"/>
      <c r="M174" s="528"/>
      <c r="N174" s="528"/>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17"/>
      <c r="AL174" s="517"/>
      <c r="AM174" s="517"/>
      <c r="AN174" s="517"/>
      <c r="AO174" s="517"/>
      <c r="AP174" s="517"/>
      <c r="AQ174" s="517"/>
      <c r="AR174" s="517"/>
      <c r="AS174" s="517"/>
      <c r="AT174" s="517"/>
      <c r="AU174" s="517"/>
      <c r="AV174" s="517"/>
      <c r="AW174" s="517"/>
      <c r="AX174" s="517"/>
    </row>
    <row r="175" spans="1:50" customFormat="1">
      <c r="A175" s="517"/>
      <c r="B175" s="517"/>
      <c r="C175" s="517"/>
      <c r="D175" s="522"/>
      <c r="E175" s="522"/>
      <c r="F175" s="522"/>
      <c r="G175" s="522"/>
      <c r="H175" s="522"/>
      <c r="I175" s="517"/>
      <c r="J175" s="528"/>
      <c r="K175" s="528"/>
      <c r="L175" s="528"/>
      <c r="M175" s="528"/>
      <c r="N175" s="528"/>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7"/>
      <c r="AL175" s="517"/>
      <c r="AM175" s="517"/>
      <c r="AN175" s="517"/>
      <c r="AO175" s="517"/>
      <c r="AP175" s="517"/>
      <c r="AQ175" s="517"/>
      <c r="AR175" s="517"/>
      <c r="AS175" s="517"/>
      <c r="AT175" s="517"/>
      <c r="AU175" s="517"/>
      <c r="AV175" s="517"/>
      <c r="AW175" s="517"/>
      <c r="AX175" s="517"/>
    </row>
    <row r="176" spans="1:50" customFormat="1">
      <c r="A176" s="517"/>
      <c r="B176" s="143" t="s">
        <v>119</v>
      </c>
      <c r="C176" s="517"/>
      <c r="D176" s="519">
        <v>444.57249464691495</v>
      </c>
      <c r="E176" s="519">
        <v>556.67038987338083</v>
      </c>
      <c r="F176" s="519" t="s">
        <v>148</v>
      </c>
      <c r="G176" s="519" t="s">
        <v>148</v>
      </c>
      <c r="H176" s="519" t="s">
        <v>148</v>
      </c>
      <c r="I176" s="517"/>
      <c r="J176" s="526">
        <f>IFERROR(D176-D166,"")</f>
        <v>0</v>
      </c>
      <c r="K176" s="526">
        <f t="shared" ref="K176:N178" si="46">IFERROR(E176-E166,"")</f>
        <v>1.4951852013155076E-2</v>
      </c>
      <c r="L176" s="526" t="str">
        <f t="shared" si="46"/>
        <v/>
      </c>
      <c r="M176" s="526" t="str">
        <f t="shared" si="46"/>
        <v/>
      </c>
      <c r="N176" s="526" t="str">
        <f t="shared" si="46"/>
        <v/>
      </c>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7"/>
      <c r="AN176" s="517"/>
      <c r="AO176" s="517"/>
      <c r="AP176" s="517"/>
      <c r="AQ176" s="517"/>
      <c r="AR176" s="517"/>
      <c r="AS176" s="517"/>
      <c r="AT176" s="517"/>
      <c r="AU176" s="517"/>
      <c r="AV176" s="517"/>
      <c r="AW176" s="517"/>
      <c r="AX176" s="517"/>
    </row>
    <row r="177" spans="1:50" customFormat="1" ht="15.75">
      <c r="A177" s="517"/>
      <c r="B177" s="501" t="s">
        <v>121</v>
      </c>
      <c r="C177" s="517"/>
      <c r="D177" s="520">
        <v>0</v>
      </c>
      <c r="E177" s="520">
        <v>17.834925979479372</v>
      </c>
      <c r="F177" s="520" t="s">
        <v>148</v>
      </c>
      <c r="G177" s="520" t="s">
        <v>148</v>
      </c>
      <c r="H177" s="520" t="s">
        <v>148</v>
      </c>
      <c r="I177" s="517"/>
      <c r="J177" s="527">
        <f t="shared" ref="J177:J178" si="47">IFERROR(D177-D167,"")</f>
        <v>0</v>
      </c>
      <c r="K177" s="527">
        <f t="shared" si="46"/>
        <v>1.570294374161918E-2</v>
      </c>
      <c r="L177" s="527" t="str">
        <f t="shared" si="46"/>
        <v/>
      </c>
      <c r="M177" s="527" t="str">
        <f t="shared" si="46"/>
        <v/>
      </c>
      <c r="N177" s="527" t="str">
        <f t="shared" si="46"/>
        <v/>
      </c>
      <c r="O177" s="517"/>
      <c r="P177" s="517"/>
      <c r="Q177" s="517"/>
      <c r="R177" s="517"/>
      <c r="S177" s="517"/>
      <c r="T177" s="517"/>
      <c r="U177" s="517"/>
      <c r="V177" s="517"/>
      <c r="W177" s="517"/>
      <c r="X177" s="517"/>
      <c r="Y177" s="517"/>
      <c r="Z177" s="517"/>
      <c r="AA177" s="517"/>
      <c r="AB177" s="517"/>
      <c r="AC177" s="517"/>
      <c r="AD177" s="517"/>
      <c r="AE177" s="517"/>
      <c r="AF177" s="517"/>
      <c r="AG177" s="517"/>
      <c r="AH177" s="517"/>
      <c r="AI177" s="517"/>
      <c r="AJ177" s="517"/>
      <c r="AK177" s="517"/>
      <c r="AL177" s="517"/>
      <c r="AM177" s="517"/>
      <c r="AN177" s="517"/>
      <c r="AO177" s="517"/>
      <c r="AP177" s="517"/>
      <c r="AQ177" s="517"/>
      <c r="AR177" s="517"/>
      <c r="AS177" s="517"/>
      <c r="AT177" s="517"/>
      <c r="AU177" s="517"/>
      <c r="AV177" s="517"/>
      <c r="AW177" s="517"/>
      <c r="AX177" s="517"/>
    </row>
    <row r="178" spans="1:50" customFormat="1" ht="15.75">
      <c r="A178" s="517"/>
      <c r="B178" s="499" t="s">
        <v>122</v>
      </c>
      <c r="C178" s="517"/>
      <c r="D178" s="519">
        <v>444.57249464691495</v>
      </c>
      <c r="E178" s="519">
        <v>574.50531585286024</v>
      </c>
      <c r="F178" s="519">
        <v>465.60325477821289</v>
      </c>
      <c r="G178" s="519">
        <v>469.42141331873063</v>
      </c>
      <c r="H178" s="519">
        <v>485.5760321315567</v>
      </c>
      <c r="I178" s="517"/>
      <c r="J178" s="526">
        <f t="shared" si="47"/>
        <v>0</v>
      </c>
      <c r="K178" s="526">
        <f t="shared" si="46"/>
        <v>3.0654795754799125E-2</v>
      </c>
      <c r="L178" s="526">
        <f t="shared" si="46"/>
        <v>2.1247368650392673E-2</v>
      </c>
      <c r="M178" s="526">
        <f t="shared" si="46"/>
        <v>2.1247368650392673E-2</v>
      </c>
      <c r="N178" s="526">
        <f t="shared" si="46"/>
        <v>2.1247368650335829E-2</v>
      </c>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7"/>
    </row>
    <row r="179" spans="1:50" customFormat="1" ht="15.75">
      <c r="A179" s="517"/>
      <c r="B179" s="499"/>
      <c r="C179" s="517"/>
      <c r="D179" s="519"/>
      <c r="E179" s="519"/>
      <c r="F179" s="519"/>
      <c r="G179" s="519"/>
      <c r="H179" s="519"/>
      <c r="I179" s="517"/>
      <c r="J179" s="526"/>
      <c r="K179" s="526"/>
      <c r="L179" s="526"/>
      <c r="M179" s="526"/>
      <c r="N179" s="526"/>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7"/>
    </row>
    <row r="180" spans="1:50" customFormat="1">
      <c r="A180" s="517"/>
      <c r="B180" s="500" t="s">
        <v>123</v>
      </c>
      <c r="C180" s="517"/>
      <c r="D180" s="519">
        <v>-1.7763200119361002</v>
      </c>
      <c r="E180" s="519">
        <v>-8.5324746376297167E-2</v>
      </c>
      <c r="F180" s="519">
        <v>0</v>
      </c>
      <c r="G180" s="519">
        <v>0</v>
      </c>
      <c r="H180" s="519">
        <v>0</v>
      </c>
      <c r="I180" s="517"/>
      <c r="J180" s="526">
        <f t="shared" ref="J180:N182" si="48">IFERROR(D180-D170,"")</f>
        <v>0</v>
      </c>
      <c r="K180" s="526">
        <f t="shared" si="48"/>
        <v>0</v>
      </c>
      <c r="L180" s="526">
        <f t="shared" si="48"/>
        <v>0</v>
      </c>
      <c r="M180" s="526">
        <f t="shared" si="48"/>
        <v>0</v>
      </c>
      <c r="N180" s="526">
        <f t="shared" si="48"/>
        <v>0</v>
      </c>
      <c r="O180" s="517"/>
      <c r="P180" s="517"/>
      <c r="Q180" s="517"/>
      <c r="R180" s="517"/>
      <c r="S180" s="517"/>
      <c r="T180" s="517"/>
      <c r="U180" s="517"/>
      <c r="V180" s="517"/>
      <c r="W180" s="517"/>
      <c r="X180" s="517"/>
      <c r="Y180" s="517"/>
      <c r="Z180" s="517"/>
      <c r="AA180" s="517"/>
      <c r="AB180" s="517"/>
      <c r="AC180" s="517"/>
      <c r="AD180" s="517"/>
      <c r="AE180" s="517"/>
      <c r="AF180" s="517"/>
      <c r="AG180" s="517"/>
      <c r="AH180" s="517"/>
      <c r="AI180" s="517"/>
      <c r="AJ180" s="517"/>
      <c r="AK180" s="517"/>
      <c r="AL180" s="517"/>
      <c r="AM180" s="517"/>
      <c r="AN180" s="517"/>
      <c r="AO180" s="517"/>
      <c r="AP180" s="517"/>
      <c r="AQ180" s="517"/>
      <c r="AR180" s="517"/>
      <c r="AS180" s="517"/>
      <c r="AT180" s="517"/>
      <c r="AU180" s="517"/>
      <c r="AV180" s="517"/>
      <c r="AW180" s="517"/>
      <c r="AX180" s="517"/>
    </row>
    <row r="181" spans="1:50" customFormat="1" ht="15.75">
      <c r="A181" s="517"/>
      <c r="B181" s="501" t="s">
        <v>124</v>
      </c>
      <c r="C181" s="517"/>
      <c r="D181" s="520">
        <v>2.4043354179770287</v>
      </c>
      <c r="E181" s="520">
        <v>4.4837535520907688</v>
      </c>
      <c r="F181" s="520">
        <v>0</v>
      </c>
      <c r="G181" s="520">
        <v>0</v>
      </c>
      <c r="H181" s="520">
        <v>0</v>
      </c>
      <c r="I181" s="517"/>
      <c r="J181" s="527">
        <f t="shared" si="48"/>
        <v>0</v>
      </c>
      <c r="K181" s="527">
        <f t="shared" si="48"/>
        <v>0</v>
      </c>
      <c r="L181" s="527">
        <f t="shared" si="48"/>
        <v>0</v>
      </c>
      <c r="M181" s="527">
        <f t="shared" si="48"/>
        <v>0</v>
      </c>
      <c r="N181" s="527">
        <f t="shared" si="48"/>
        <v>0</v>
      </c>
      <c r="O181" s="517"/>
      <c r="P181" s="517"/>
      <c r="Q181" s="517"/>
      <c r="R181" s="517"/>
      <c r="S181" s="517"/>
      <c r="T181" s="517"/>
      <c r="U181" s="517"/>
      <c r="V181" s="517"/>
      <c r="W181" s="517"/>
      <c r="X181" s="517"/>
      <c r="Y181" s="517"/>
      <c r="Z181" s="517"/>
      <c r="AA181" s="517"/>
      <c r="AB181" s="517"/>
      <c r="AC181" s="517"/>
      <c r="AD181" s="517"/>
      <c r="AE181" s="517"/>
      <c r="AF181" s="517"/>
      <c r="AG181" s="517"/>
      <c r="AH181" s="517"/>
      <c r="AI181" s="517"/>
      <c r="AJ181" s="517"/>
      <c r="AK181" s="517"/>
      <c r="AL181" s="517"/>
      <c r="AM181" s="517"/>
      <c r="AN181" s="517"/>
      <c r="AO181" s="517"/>
      <c r="AP181" s="517"/>
      <c r="AQ181" s="517"/>
      <c r="AR181" s="517"/>
      <c r="AS181" s="517"/>
      <c r="AT181" s="517"/>
      <c r="AU181" s="517"/>
      <c r="AV181" s="517"/>
      <c r="AW181" s="517"/>
      <c r="AX181" s="517"/>
    </row>
    <row r="182" spans="1:50" customFormat="1" ht="15.75">
      <c r="A182" s="517"/>
      <c r="B182" s="521" t="s">
        <v>125</v>
      </c>
      <c r="C182" s="517"/>
      <c r="D182" s="519">
        <v>445.20051005295591</v>
      </c>
      <c r="E182" s="519">
        <v>578.90374465857474</v>
      </c>
      <c r="F182" s="519">
        <v>465.60325477821289</v>
      </c>
      <c r="G182" s="519">
        <v>469.42141331873063</v>
      </c>
      <c r="H182" s="519">
        <v>485.5760321315567</v>
      </c>
      <c r="I182" s="517"/>
      <c r="J182" s="526">
        <f t="shared" si="48"/>
        <v>0</v>
      </c>
      <c r="K182" s="526">
        <f t="shared" si="48"/>
        <v>3.0654795754799125E-2</v>
      </c>
      <c r="L182" s="526">
        <f t="shared" si="48"/>
        <v>2.1247368650392673E-2</v>
      </c>
      <c r="M182" s="526">
        <f t="shared" si="48"/>
        <v>2.1247368650392673E-2</v>
      </c>
      <c r="N182" s="526">
        <f t="shared" si="48"/>
        <v>2.1247368650335829E-2</v>
      </c>
      <c r="O182" s="517"/>
      <c r="P182" s="517"/>
      <c r="Q182" s="517"/>
      <c r="R182" s="517"/>
      <c r="S182" s="517"/>
      <c r="T182" s="517"/>
      <c r="U182" s="517"/>
      <c r="V182" s="517"/>
      <c r="W182" s="517"/>
      <c r="X182" s="517"/>
      <c r="Y182" s="517"/>
      <c r="Z182" s="517"/>
      <c r="AA182" s="517"/>
      <c r="AB182" s="517"/>
      <c r="AC182" s="517"/>
      <c r="AD182" s="517"/>
      <c r="AE182" s="517"/>
      <c r="AF182" s="517"/>
      <c r="AG182" s="517"/>
      <c r="AH182" s="517"/>
      <c r="AI182" s="517"/>
      <c r="AJ182" s="517"/>
      <c r="AK182" s="517"/>
      <c r="AL182" s="517"/>
      <c r="AM182" s="517"/>
      <c r="AN182" s="517"/>
      <c r="AO182" s="517"/>
      <c r="AP182" s="517"/>
      <c r="AQ182" s="517"/>
      <c r="AR182" s="517"/>
      <c r="AS182" s="517"/>
      <c r="AT182" s="517"/>
      <c r="AU182" s="517"/>
      <c r="AV182" s="517"/>
      <c r="AW182" s="517"/>
      <c r="AX182" s="517"/>
    </row>
    <row r="183" spans="1:50" customFormat="1">
      <c r="A183" s="517"/>
      <c r="B183" s="517"/>
      <c r="C183" s="517"/>
      <c r="D183" s="522"/>
      <c r="E183" s="522"/>
      <c r="F183" s="522"/>
      <c r="G183" s="522"/>
      <c r="H183" s="522"/>
      <c r="I183" s="517"/>
      <c r="J183" s="517"/>
      <c r="K183" s="517"/>
      <c r="L183" s="517"/>
      <c r="M183" s="517"/>
      <c r="N183" s="517"/>
      <c r="O183" s="517"/>
      <c r="P183" s="517"/>
      <c r="Q183" s="517"/>
      <c r="R183" s="517"/>
      <c r="S183" s="517"/>
      <c r="T183" s="517"/>
      <c r="U183" s="517"/>
      <c r="V183" s="517"/>
      <c r="W183" s="517"/>
      <c r="X183" s="517"/>
      <c r="Y183" s="517"/>
      <c r="Z183" s="517"/>
      <c r="AA183" s="517"/>
      <c r="AB183" s="517"/>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17"/>
    </row>
    <row r="184" spans="1:50" customFormat="1">
      <c r="A184" s="517"/>
      <c r="B184" s="547" t="s">
        <v>752</v>
      </c>
      <c r="D184" s="524"/>
      <c r="E184" s="524"/>
      <c r="F184" s="524"/>
      <c r="G184" s="524"/>
      <c r="H184" s="524"/>
      <c r="I184" s="517"/>
      <c r="J184" s="525" t="s">
        <v>698</v>
      </c>
      <c r="K184" s="528"/>
      <c r="L184" s="528"/>
      <c r="M184" s="528"/>
      <c r="N184" s="528"/>
      <c r="O184" s="517"/>
      <c r="P184" s="517"/>
      <c r="Q184" s="517"/>
      <c r="R184" s="517"/>
      <c r="S184" s="517"/>
      <c r="T184" s="517"/>
      <c r="U184" s="517"/>
      <c r="V184" s="517"/>
      <c r="W184" s="517"/>
      <c r="X184" s="517"/>
      <c r="Y184" s="517"/>
      <c r="Z184" s="517"/>
      <c r="AA184" s="517"/>
      <c r="AB184" s="517"/>
      <c r="AC184" s="517"/>
      <c r="AD184" s="517"/>
      <c r="AE184" s="517"/>
      <c r="AF184" s="517"/>
      <c r="AG184" s="517"/>
      <c r="AH184" s="517"/>
      <c r="AI184" s="517"/>
      <c r="AJ184" s="517"/>
      <c r="AK184" s="517"/>
      <c r="AL184" s="517"/>
      <c r="AM184" s="517"/>
      <c r="AN184" s="517"/>
      <c r="AO184" s="517"/>
      <c r="AP184" s="517"/>
      <c r="AQ184" s="517"/>
      <c r="AR184" s="517"/>
      <c r="AS184" s="517"/>
      <c r="AT184" s="517"/>
      <c r="AU184" s="517"/>
      <c r="AV184" s="517"/>
      <c r="AW184" s="517"/>
      <c r="AX184" s="517"/>
    </row>
    <row r="185" spans="1:50" customFormat="1">
      <c r="A185" s="517"/>
      <c r="B185" s="517"/>
      <c r="C185" s="517"/>
      <c r="D185" s="522"/>
      <c r="E185" s="522"/>
      <c r="F185" s="522"/>
      <c r="G185" s="522"/>
      <c r="H185" s="522"/>
      <c r="I185" s="517"/>
      <c r="J185" s="528"/>
      <c r="K185" s="528"/>
      <c r="L185" s="528"/>
      <c r="M185" s="528"/>
      <c r="N185" s="528"/>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7"/>
      <c r="AN185" s="517"/>
      <c r="AO185" s="517"/>
      <c r="AP185" s="517"/>
      <c r="AQ185" s="517"/>
      <c r="AR185" s="517"/>
      <c r="AS185" s="517"/>
      <c r="AT185" s="517"/>
      <c r="AU185" s="517"/>
      <c r="AV185" s="517"/>
      <c r="AW185" s="517"/>
      <c r="AX185" s="517"/>
    </row>
    <row r="186" spans="1:50" customFormat="1">
      <c r="A186" s="517"/>
      <c r="B186" s="143" t="s">
        <v>119</v>
      </c>
      <c r="C186" s="517"/>
      <c r="D186" s="519">
        <v>444.57249464691495</v>
      </c>
      <c r="E186" s="519">
        <v>555.21557684354218</v>
      </c>
      <c r="F186" s="519" t="s">
        <v>148</v>
      </c>
      <c r="G186" s="519" t="s">
        <v>148</v>
      </c>
      <c r="H186" s="519" t="s">
        <v>148</v>
      </c>
      <c r="I186" s="517"/>
      <c r="J186" s="526">
        <f>IFERROR(D186-D176,"")</f>
        <v>0</v>
      </c>
      <c r="K186" s="526">
        <f t="shared" ref="K186:N188" si="49">IFERROR(E186-E176,"")</f>
        <v>-1.4548130298386468</v>
      </c>
      <c r="L186" s="526" t="str">
        <f t="shared" si="49"/>
        <v/>
      </c>
      <c r="M186" s="526" t="str">
        <f t="shared" si="49"/>
        <v/>
      </c>
      <c r="N186" s="526" t="str">
        <f t="shared" si="49"/>
        <v/>
      </c>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7"/>
      <c r="AL186" s="517"/>
      <c r="AM186" s="517"/>
      <c r="AN186" s="517"/>
      <c r="AO186" s="517"/>
      <c r="AP186" s="517"/>
      <c r="AQ186" s="517"/>
      <c r="AR186" s="517"/>
      <c r="AS186" s="517"/>
      <c r="AT186" s="517"/>
      <c r="AU186" s="517"/>
      <c r="AV186" s="517"/>
      <c r="AW186" s="517"/>
      <c r="AX186" s="517"/>
    </row>
    <row r="187" spans="1:50" customFormat="1" ht="15.75">
      <c r="A187" s="517"/>
      <c r="B187" s="501" t="s">
        <v>121</v>
      </c>
      <c r="C187" s="517"/>
      <c r="D187" s="520">
        <v>0</v>
      </c>
      <c r="E187" s="520">
        <v>16.337482388712527</v>
      </c>
      <c r="F187" s="520" t="s">
        <v>148</v>
      </c>
      <c r="G187" s="520" t="s">
        <v>148</v>
      </c>
      <c r="H187" s="520" t="s">
        <v>148</v>
      </c>
      <c r="I187" s="517"/>
      <c r="J187" s="527">
        <f t="shared" ref="J187:J188" si="50">IFERROR(D187-D177,"")</f>
        <v>0</v>
      </c>
      <c r="K187" s="527">
        <f t="shared" si="49"/>
        <v>-1.4974435907668457</v>
      </c>
      <c r="L187" s="527" t="str">
        <f t="shared" si="49"/>
        <v/>
      </c>
      <c r="M187" s="527" t="str">
        <f t="shared" si="49"/>
        <v/>
      </c>
      <c r="N187" s="527" t="str">
        <f t="shared" si="49"/>
        <v/>
      </c>
      <c r="O187" s="517"/>
      <c r="P187" s="517"/>
      <c r="Q187" s="517"/>
      <c r="R187" s="517"/>
      <c r="S187" s="517"/>
      <c r="T187" s="517"/>
      <c r="U187" s="517"/>
      <c r="V187" s="517"/>
      <c r="W187" s="517"/>
      <c r="X187" s="517"/>
      <c r="Y187" s="517"/>
      <c r="Z187" s="517"/>
      <c r="AA187" s="517"/>
      <c r="AB187" s="517"/>
      <c r="AC187" s="517"/>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517"/>
    </row>
    <row r="188" spans="1:50" customFormat="1" ht="15.75">
      <c r="A188" s="517"/>
      <c r="B188" s="499" t="s">
        <v>122</v>
      </c>
      <c r="C188" s="517"/>
      <c r="D188" s="519">
        <v>444.57249464691495</v>
      </c>
      <c r="E188" s="519">
        <v>571.55305923225467</v>
      </c>
      <c r="F188" s="519">
        <v>463.17076821192416</v>
      </c>
      <c r="G188" s="519">
        <v>466.66667450635725</v>
      </c>
      <c r="H188" s="519">
        <v>482.63405001390623</v>
      </c>
      <c r="I188" s="517"/>
      <c r="J188" s="526">
        <f t="shared" si="50"/>
        <v>0</v>
      </c>
      <c r="K188" s="526">
        <f t="shared" si="49"/>
        <v>-2.9522566206055672</v>
      </c>
      <c r="L188" s="526">
        <f t="shared" si="49"/>
        <v>-2.4324865662887305</v>
      </c>
      <c r="M188" s="526">
        <f t="shared" si="49"/>
        <v>-2.7547388123733754</v>
      </c>
      <c r="N188" s="526">
        <f t="shared" si="49"/>
        <v>-2.9419821176504684</v>
      </c>
      <c r="O188" s="517"/>
      <c r="P188" s="517"/>
      <c r="Q188" s="517"/>
      <c r="R188" s="517"/>
      <c r="S188" s="517"/>
      <c r="T188" s="517"/>
      <c r="U188" s="517"/>
      <c r="V188" s="517"/>
      <c r="W188" s="517"/>
      <c r="X188" s="517"/>
      <c r="Y188" s="517"/>
      <c r="Z188" s="517"/>
      <c r="AA188" s="517"/>
      <c r="AB188" s="517"/>
      <c r="AC188" s="517"/>
      <c r="AD188" s="517"/>
      <c r="AE188" s="517"/>
      <c r="AF188" s="517"/>
      <c r="AG188" s="517"/>
      <c r="AH188" s="517"/>
      <c r="AI188" s="517"/>
      <c r="AJ188" s="517"/>
      <c r="AK188" s="517"/>
      <c r="AL188" s="517"/>
      <c r="AM188" s="517"/>
      <c r="AN188" s="517"/>
      <c r="AO188" s="517"/>
      <c r="AP188" s="517"/>
      <c r="AQ188" s="517"/>
      <c r="AR188" s="517"/>
      <c r="AS188" s="517"/>
      <c r="AT188" s="517"/>
      <c r="AU188" s="517"/>
      <c r="AV188" s="517"/>
      <c r="AW188" s="517"/>
      <c r="AX188" s="517"/>
    </row>
    <row r="189" spans="1:50" customFormat="1" ht="15.75">
      <c r="A189" s="517"/>
      <c r="B189" s="499"/>
      <c r="C189" s="517"/>
      <c r="D189" s="519"/>
      <c r="E189" s="519"/>
      <c r="F189" s="519"/>
      <c r="G189" s="519"/>
      <c r="H189" s="519"/>
      <c r="I189" s="517"/>
      <c r="J189" s="526"/>
      <c r="K189" s="526"/>
      <c r="L189" s="526"/>
      <c r="M189" s="526"/>
      <c r="N189" s="526"/>
      <c r="O189" s="517"/>
      <c r="P189" s="517"/>
      <c r="Q189" s="517"/>
      <c r="R189" s="517"/>
      <c r="S189" s="517"/>
      <c r="T189" s="517"/>
      <c r="U189" s="517"/>
      <c r="V189" s="517"/>
      <c r="W189" s="517"/>
      <c r="X189" s="517"/>
      <c r="Y189" s="517"/>
      <c r="Z189" s="517"/>
      <c r="AA189" s="517"/>
      <c r="AB189" s="517"/>
      <c r="AC189" s="517"/>
      <c r="AD189" s="517"/>
      <c r="AE189" s="517"/>
      <c r="AF189" s="517"/>
      <c r="AG189" s="517"/>
      <c r="AH189" s="517"/>
      <c r="AI189" s="517"/>
      <c r="AJ189" s="517"/>
      <c r="AK189" s="517"/>
      <c r="AL189" s="517"/>
      <c r="AM189" s="517"/>
      <c r="AN189" s="517"/>
      <c r="AO189" s="517"/>
      <c r="AP189" s="517"/>
      <c r="AQ189" s="517"/>
      <c r="AR189" s="517"/>
      <c r="AS189" s="517"/>
      <c r="AT189" s="517"/>
      <c r="AU189" s="517"/>
      <c r="AV189" s="517"/>
      <c r="AW189" s="517"/>
      <c r="AX189" s="517"/>
    </row>
    <row r="190" spans="1:50" customFormat="1">
      <c r="A190" s="517"/>
      <c r="B190" s="500" t="s">
        <v>123</v>
      </c>
      <c r="C190" s="517"/>
      <c r="D190" s="519">
        <v>-1.7763200119361002</v>
      </c>
      <c r="E190" s="519">
        <v>-8.5324746376297167E-2</v>
      </c>
      <c r="F190" s="519">
        <v>0</v>
      </c>
      <c r="G190" s="519">
        <v>0</v>
      </c>
      <c r="H190" s="519">
        <v>0</v>
      </c>
      <c r="I190" s="517"/>
      <c r="J190" s="526">
        <f t="shared" ref="J190:N192" si="51">IFERROR(D190-D180,"")</f>
        <v>0</v>
      </c>
      <c r="K190" s="526">
        <f t="shared" si="51"/>
        <v>0</v>
      </c>
      <c r="L190" s="526">
        <f t="shared" si="51"/>
        <v>0</v>
      </c>
      <c r="M190" s="526">
        <f t="shared" si="51"/>
        <v>0</v>
      </c>
      <c r="N190" s="526">
        <f t="shared" si="51"/>
        <v>0</v>
      </c>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7"/>
    </row>
    <row r="191" spans="1:50" customFormat="1" ht="15.75">
      <c r="A191" s="517"/>
      <c r="B191" s="501" t="s">
        <v>124</v>
      </c>
      <c r="C191" s="517"/>
      <c r="D191" s="520">
        <v>2.4043354179770287</v>
      </c>
      <c r="E191" s="520">
        <v>4.4837535520907688</v>
      </c>
      <c r="F191" s="520">
        <v>0</v>
      </c>
      <c r="G191" s="520">
        <v>0</v>
      </c>
      <c r="H191" s="520">
        <v>0</v>
      </c>
      <c r="I191" s="517"/>
      <c r="J191" s="527">
        <f t="shared" si="51"/>
        <v>0</v>
      </c>
      <c r="K191" s="527">
        <f t="shared" si="51"/>
        <v>0</v>
      </c>
      <c r="L191" s="527">
        <f t="shared" si="51"/>
        <v>0</v>
      </c>
      <c r="M191" s="527">
        <f t="shared" si="51"/>
        <v>0</v>
      </c>
      <c r="N191" s="527">
        <f t="shared" si="51"/>
        <v>0</v>
      </c>
      <c r="O191" s="517"/>
      <c r="P191" s="517"/>
      <c r="Q191" s="517"/>
      <c r="R191" s="517"/>
      <c r="S191" s="517"/>
      <c r="T191" s="517"/>
      <c r="U191" s="517"/>
      <c r="V191" s="517"/>
      <c r="W191" s="517"/>
      <c r="X191" s="517"/>
      <c r="Y191" s="517"/>
      <c r="Z191" s="517"/>
      <c r="AA191" s="517"/>
      <c r="AB191" s="517"/>
      <c r="AC191" s="517"/>
      <c r="AD191" s="517"/>
      <c r="AE191" s="517"/>
      <c r="AF191" s="517"/>
      <c r="AG191" s="517"/>
      <c r="AH191" s="517"/>
      <c r="AI191" s="517"/>
      <c r="AJ191" s="517"/>
      <c r="AK191" s="517"/>
      <c r="AL191" s="517"/>
      <c r="AM191" s="517"/>
      <c r="AN191" s="517"/>
      <c r="AO191" s="517"/>
      <c r="AP191" s="517"/>
      <c r="AQ191" s="517"/>
      <c r="AR191" s="517"/>
      <c r="AS191" s="517"/>
      <c r="AT191" s="517"/>
      <c r="AU191" s="517"/>
      <c r="AV191" s="517"/>
      <c r="AW191" s="517"/>
      <c r="AX191" s="517"/>
    </row>
    <row r="192" spans="1:50" customFormat="1" ht="15.75">
      <c r="A192" s="517"/>
      <c r="B192" s="521" t="s">
        <v>125</v>
      </c>
      <c r="C192" s="517"/>
      <c r="D192" s="519">
        <v>445.20051005295591</v>
      </c>
      <c r="E192" s="519">
        <v>575.95148803796917</v>
      </c>
      <c r="F192" s="519">
        <v>463.17076821192416</v>
      </c>
      <c r="G192" s="519">
        <v>466.66667450635725</v>
      </c>
      <c r="H192" s="519">
        <v>482.63405001390623</v>
      </c>
      <c r="I192" s="517"/>
      <c r="J192" s="526">
        <f t="shared" si="51"/>
        <v>0</v>
      </c>
      <c r="K192" s="526">
        <f t="shared" si="51"/>
        <v>-2.9522566206055672</v>
      </c>
      <c r="L192" s="526">
        <f t="shared" si="51"/>
        <v>-2.4324865662887305</v>
      </c>
      <c r="M192" s="526">
        <f t="shared" si="51"/>
        <v>-2.7547388123733754</v>
      </c>
      <c r="N192" s="526">
        <f t="shared" si="51"/>
        <v>-2.9419821176504684</v>
      </c>
      <c r="O192" s="517"/>
      <c r="P192" s="517"/>
      <c r="Q192" s="517"/>
      <c r="R192" s="517"/>
      <c r="S192" s="517"/>
      <c r="T192" s="517"/>
      <c r="U192" s="517"/>
      <c r="V192" s="517"/>
      <c r="W192" s="517"/>
      <c r="X192" s="517"/>
      <c r="Y192" s="517"/>
      <c r="Z192" s="517"/>
      <c r="AA192" s="517"/>
      <c r="AB192" s="517"/>
      <c r="AC192" s="517"/>
      <c r="AD192" s="517"/>
      <c r="AE192" s="517"/>
      <c r="AF192" s="517"/>
      <c r="AG192" s="517"/>
      <c r="AH192" s="517"/>
      <c r="AI192" s="517"/>
      <c r="AJ192" s="517"/>
      <c r="AK192" s="517"/>
      <c r="AL192" s="517"/>
      <c r="AM192" s="517"/>
      <c r="AN192" s="517"/>
      <c r="AO192" s="517"/>
      <c r="AP192" s="517"/>
      <c r="AQ192" s="517"/>
      <c r="AR192" s="517"/>
      <c r="AS192" s="517"/>
      <c r="AT192" s="517"/>
      <c r="AU192" s="517"/>
      <c r="AV192" s="517"/>
      <c r="AW192" s="517"/>
      <c r="AX192" s="517"/>
    </row>
    <row r="193" spans="1:50" customFormat="1">
      <c r="A193" s="517"/>
      <c r="B193" s="517"/>
      <c r="C193" s="517"/>
      <c r="D193" s="522"/>
      <c r="E193" s="522"/>
      <c r="F193" s="522"/>
      <c r="G193" s="522"/>
      <c r="H193" s="522"/>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7"/>
      <c r="AJ193" s="517"/>
      <c r="AK193" s="517"/>
      <c r="AL193" s="517"/>
      <c r="AM193" s="517"/>
      <c r="AN193" s="517"/>
      <c r="AO193" s="517"/>
      <c r="AP193" s="517"/>
      <c r="AQ193" s="517"/>
      <c r="AR193" s="517"/>
      <c r="AS193" s="517"/>
      <c r="AT193" s="517"/>
      <c r="AU193" s="517"/>
      <c r="AV193" s="517"/>
      <c r="AW193" s="517"/>
      <c r="AX193" s="517"/>
    </row>
    <row r="194" spans="1:50" customFormat="1">
      <c r="A194" s="517"/>
      <c r="B194" s="547" t="s">
        <v>426</v>
      </c>
      <c r="D194" s="524"/>
      <c r="E194" s="524"/>
      <c r="F194" s="524"/>
      <c r="G194" s="524"/>
      <c r="H194" s="524"/>
      <c r="I194" s="517"/>
      <c r="J194" s="525" t="s">
        <v>698</v>
      </c>
      <c r="K194" s="528"/>
      <c r="L194" s="528"/>
      <c r="M194" s="528"/>
      <c r="N194" s="528"/>
      <c r="O194" s="517"/>
      <c r="P194" s="517"/>
      <c r="Q194" s="517"/>
      <c r="R194" s="517"/>
      <c r="S194" s="517"/>
      <c r="T194" s="517"/>
      <c r="U194" s="517"/>
      <c r="V194" s="517"/>
      <c r="W194" s="517"/>
      <c r="X194" s="517"/>
      <c r="Y194" s="517"/>
      <c r="Z194" s="517"/>
      <c r="AA194" s="517"/>
      <c r="AB194" s="517"/>
      <c r="AC194" s="517"/>
      <c r="AD194" s="517"/>
      <c r="AE194" s="517"/>
      <c r="AF194" s="517"/>
      <c r="AG194" s="517"/>
      <c r="AH194" s="517"/>
      <c r="AI194" s="517"/>
      <c r="AJ194" s="517"/>
      <c r="AK194" s="517"/>
      <c r="AL194" s="517"/>
      <c r="AM194" s="517"/>
      <c r="AN194" s="517"/>
      <c r="AO194" s="517"/>
      <c r="AP194" s="517"/>
      <c r="AQ194" s="517"/>
      <c r="AR194" s="517"/>
      <c r="AS194" s="517"/>
      <c r="AT194" s="517"/>
      <c r="AU194" s="517"/>
      <c r="AV194" s="517"/>
      <c r="AW194" s="517"/>
      <c r="AX194" s="517"/>
    </row>
    <row r="195" spans="1:50" customFormat="1">
      <c r="A195" s="517"/>
      <c r="B195" s="517"/>
      <c r="C195" s="517"/>
      <c r="D195" s="522"/>
      <c r="E195" s="522"/>
      <c r="F195" s="522"/>
      <c r="G195" s="522"/>
      <c r="H195" s="522"/>
      <c r="I195" s="517"/>
      <c r="J195" s="528"/>
      <c r="K195" s="528"/>
      <c r="L195" s="528"/>
      <c r="M195" s="528"/>
      <c r="N195" s="528"/>
      <c r="O195" s="517"/>
      <c r="P195" s="517"/>
      <c r="Q195" s="517"/>
      <c r="R195" s="517"/>
      <c r="S195" s="517"/>
      <c r="T195" s="517"/>
      <c r="U195" s="517"/>
      <c r="V195" s="517"/>
      <c r="W195" s="517"/>
      <c r="X195" s="517"/>
      <c r="Y195" s="517"/>
      <c r="Z195" s="517"/>
      <c r="AA195" s="517"/>
      <c r="AB195" s="517"/>
      <c r="AC195" s="517"/>
      <c r="AD195" s="517"/>
      <c r="AE195" s="517"/>
      <c r="AF195" s="517"/>
      <c r="AG195" s="517"/>
      <c r="AH195" s="517"/>
      <c r="AI195" s="517"/>
      <c r="AJ195" s="517"/>
      <c r="AK195" s="517"/>
      <c r="AL195" s="517"/>
      <c r="AM195" s="517"/>
      <c r="AN195" s="517"/>
      <c r="AO195" s="517"/>
      <c r="AP195" s="517"/>
      <c r="AQ195" s="517"/>
      <c r="AR195" s="517"/>
      <c r="AS195" s="517"/>
      <c r="AT195" s="517"/>
      <c r="AU195" s="517"/>
      <c r="AV195" s="517"/>
      <c r="AW195" s="517"/>
      <c r="AX195" s="517"/>
    </row>
    <row r="196" spans="1:50" customFormat="1">
      <c r="A196" s="517"/>
      <c r="B196" s="143" t="s">
        <v>119</v>
      </c>
      <c r="C196" s="517"/>
      <c r="D196" s="519">
        <v>444.57249464691495</v>
      </c>
      <c r="E196" s="519">
        <v>555.21557684354218</v>
      </c>
      <c r="F196" s="519" t="s">
        <v>148</v>
      </c>
      <c r="G196" s="519" t="s">
        <v>148</v>
      </c>
      <c r="H196" s="519" t="s">
        <v>148</v>
      </c>
      <c r="I196" s="517"/>
      <c r="J196" s="526">
        <f>IFERROR(D196-D186,"")</f>
        <v>0</v>
      </c>
      <c r="K196" s="526">
        <f t="shared" ref="K196:N198" si="52">IFERROR(E196-E186,"")</f>
        <v>0</v>
      </c>
      <c r="L196" s="526" t="str">
        <f t="shared" si="52"/>
        <v/>
      </c>
      <c r="M196" s="526" t="str">
        <f t="shared" si="52"/>
        <v/>
      </c>
      <c r="N196" s="526" t="str">
        <f t="shared" si="52"/>
        <v/>
      </c>
      <c r="O196" s="517"/>
      <c r="P196" s="517"/>
      <c r="Q196" s="517"/>
      <c r="R196" s="517"/>
      <c r="S196" s="517"/>
      <c r="T196" s="517"/>
      <c r="U196" s="517"/>
      <c r="V196" s="517"/>
      <c r="W196" s="517"/>
      <c r="X196" s="517"/>
      <c r="Y196" s="517"/>
      <c r="Z196" s="517"/>
      <c r="AA196" s="517"/>
      <c r="AB196" s="517"/>
      <c r="AC196" s="517"/>
      <c r="AD196" s="517"/>
      <c r="AE196" s="517"/>
      <c r="AF196" s="517"/>
      <c r="AG196" s="517"/>
      <c r="AH196" s="517"/>
      <c r="AI196" s="517"/>
      <c r="AJ196" s="517"/>
      <c r="AK196" s="517"/>
      <c r="AL196" s="517"/>
      <c r="AM196" s="517"/>
      <c r="AN196" s="517"/>
      <c r="AO196" s="517"/>
      <c r="AP196" s="517"/>
      <c r="AQ196" s="517"/>
      <c r="AR196" s="517"/>
      <c r="AS196" s="517"/>
      <c r="AT196" s="517"/>
      <c r="AU196" s="517"/>
      <c r="AV196" s="517"/>
      <c r="AW196" s="517"/>
      <c r="AX196" s="517"/>
    </row>
    <row r="197" spans="1:50" customFormat="1" ht="15.75">
      <c r="A197" s="517"/>
      <c r="B197" s="501" t="s">
        <v>121</v>
      </c>
      <c r="C197" s="517"/>
      <c r="D197" s="520">
        <v>0</v>
      </c>
      <c r="E197" s="520">
        <v>16.337482388712527</v>
      </c>
      <c r="F197" s="520" t="s">
        <v>148</v>
      </c>
      <c r="G197" s="520" t="s">
        <v>148</v>
      </c>
      <c r="H197" s="520" t="s">
        <v>148</v>
      </c>
      <c r="I197" s="517"/>
      <c r="J197" s="527">
        <f t="shared" ref="J197:J198" si="53">IFERROR(D197-D187,"")</f>
        <v>0</v>
      </c>
      <c r="K197" s="527">
        <f t="shared" si="52"/>
        <v>0</v>
      </c>
      <c r="L197" s="527" t="str">
        <f t="shared" si="52"/>
        <v/>
      </c>
      <c r="M197" s="527" t="str">
        <f t="shared" si="52"/>
        <v/>
      </c>
      <c r="N197" s="527" t="str">
        <f t="shared" si="52"/>
        <v/>
      </c>
      <c r="O197" s="517"/>
      <c r="P197" s="517"/>
      <c r="Q197" s="517"/>
      <c r="R197" s="517"/>
      <c r="S197" s="517"/>
      <c r="T197" s="517"/>
      <c r="U197" s="517"/>
      <c r="V197" s="517"/>
      <c r="W197" s="517"/>
      <c r="X197" s="517"/>
      <c r="Y197" s="517"/>
      <c r="Z197" s="517"/>
      <c r="AA197" s="517"/>
      <c r="AB197" s="517"/>
      <c r="AC197" s="517"/>
      <c r="AD197" s="517"/>
      <c r="AE197" s="517"/>
      <c r="AF197" s="517"/>
      <c r="AG197" s="517"/>
      <c r="AH197" s="517"/>
      <c r="AI197" s="517"/>
      <c r="AJ197" s="517"/>
      <c r="AK197" s="517"/>
      <c r="AL197" s="517"/>
      <c r="AM197" s="517"/>
      <c r="AN197" s="517"/>
      <c r="AO197" s="517"/>
      <c r="AP197" s="517"/>
      <c r="AQ197" s="517"/>
      <c r="AR197" s="517"/>
      <c r="AS197" s="517"/>
      <c r="AT197" s="517"/>
      <c r="AU197" s="517"/>
      <c r="AV197" s="517"/>
      <c r="AW197" s="517"/>
      <c r="AX197" s="517"/>
    </row>
    <row r="198" spans="1:50" customFormat="1" ht="15.75">
      <c r="A198" s="517"/>
      <c r="B198" s="499" t="s">
        <v>122</v>
      </c>
      <c r="C198" s="517"/>
      <c r="D198" s="519">
        <v>444.57249464691495</v>
      </c>
      <c r="E198" s="519">
        <v>571.55305923225467</v>
      </c>
      <c r="F198" s="519">
        <v>463.17076821192416</v>
      </c>
      <c r="G198" s="519">
        <v>466.66667450635725</v>
      </c>
      <c r="H198" s="519">
        <v>482.63405001390623</v>
      </c>
      <c r="I198" s="517"/>
      <c r="J198" s="526">
        <f t="shared" si="53"/>
        <v>0</v>
      </c>
      <c r="K198" s="526">
        <f t="shared" si="52"/>
        <v>0</v>
      </c>
      <c r="L198" s="526">
        <f t="shared" si="52"/>
        <v>0</v>
      </c>
      <c r="M198" s="526">
        <f t="shared" si="52"/>
        <v>0</v>
      </c>
      <c r="N198" s="526">
        <f t="shared" si="52"/>
        <v>0</v>
      </c>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c r="AX198" s="517"/>
    </row>
    <row r="199" spans="1:50" customFormat="1" ht="15.75">
      <c r="A199" s="517"/>
      <c r="B199" s="499"/>
      <c r="C199" s="517"/>
      <c r="D199" s="519"/>
      <c r="E199" s="519"/>
      <c r="F199" s="519"/>
      <c r="G199" s="519"/>
      <c r="H199" s="519"/>
      <c r="I199" s="517"/>
      <c r="J199" s="526"/>
      <c r="K199" s="526"/>
      <c r="L199" s="526"/>
      <c r="M199" s="526"/>
      <c r="N199" s="526"/>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c r="AX199" s="517"/>
    </row>
    <row r="200" spans="1:50" customFormat="1">
      <c r="A200" s="517"/>
      <c r="B200" s="500" t="s">
        <v>123</v>
      </c>
      <c r="C200" s="517"/>
      <c r="D200" s="519">
        <v>-1.7763200119361002</v>
      </c>
      <c r="E200" s="519">
        <v>-8.5324746376297167E-2</v>
      </c>
      <c r="F200" s="519">
        <v>0</v>
      </c>
      <c r="G200" s="519">
        <v>0</v>
      </c>
      <c r="H200" s="519">
        <v>0</v>
      </c>
      <c r="I200" s="517"/>
      <c r="J200" s="526">
        <f t="shared" ref="J200:N202" si="54">IFERROR(D200-D190,"")</f>
        <v>0</v>
      </c>
      <c r="K200" s="526">
        <f t="shared" si="54"/>
        <v>0</v>
      </c>
      <c r="L200" s="526">
        <f t="shared" si="54"/>
        <v>0</v>
      </c>
      <c r="M200" s="526">
        <f t="shared" si="54"/>
        <v>0</v>
      </c>
      <c r="N200" s="526">
        <f t="shared" si="54"/>
        <v>0</v>
      </c>
      <c r="O200" s="517"/>
      <c r="P200" s="517"/>
      <c r="Q200" s="517"/>
      <c r="R200" s="517"/>
      <c r="S200" s="517"/>
      <c r="T200" s="517"/>
      <c r="U200" s="517"/>
      <c r="V200" s="517"/>
      <c r="W200" s="517"/>
      <c r="X200" s="517"/>
      <c r="Y200" s="517"/>
      <c r="Z200" s="517"/>
      <c r="AA200" s="517"/>
      <c r="AB200" s="517"/>
      <c r="AC200" s="517"/>
      <c r="AD200" s="517"/>
      <c r="AE200" s="517"/>
      <c r="AF200" s="517"/>
      <c r="AG200" s="517"/>
      <c r="AH200" s="517"/>
      <c r="AI200" s="517"/>
      <c r="AJ200" s="517"/>
      <c r="AK200" s="517"/>
      <c r="AL200" s="517"/>
      <c r="AM200" s="517"/>
      <c r="AN200" s="517"/>
      <c r="AO200" s="517"/>
      <c r="AP200" s="517"/>
      <c r="AQ200" s="517"/>
      <c r="AR200" s="517"/>
      <c r="AS200" s="517"/>
      <c r="AT200" s="517"/>
      <c r="AU200" s="517"/>
      <c r="AV200" s="517"/>
      <c r="AW200" s="517"/>
      <c r="AX200" s="517"/>
    </row>
    <row r="201" spans="1:50" customFormat="1" ht="15.75">
      <c r="A201" s="517"/>
      <c r="B201" s="501" t="s">
        <v>124</v>
      </c>
      <c r="C201" s="517"/>
      <c r="D201" s="520">
        <v>2.066165146909865</v>
      </c>
      <c r="E201" s="520">
        <v>3.5096277789483796</v>
      </c>
      <c r="F201" s="520">
        <v>0</v>
      </c>
      <c r="G201" s="520">
        <v>0</v>
      </c>
      <c r="H201" s="520">
        <v>0</v>
      </c>
      <c r="I201" s="517"/>
      <c r="J201" s="527">
        <f t="shared" si="54"/>
        <v>-0.33817027106716369</v>
      </c>
      <c r="K201" s="527">
        <f t="shared" si="54"/>
        <v>-0.97412577314238913</v>
      </c>
      <c r="L201" s="527">
        <f t="shared" si="54"/>
        <v>0</v>
      </c>
      <c r="M201" s="527">
        <f t="shared" si="54"/>
        <v>0</v>
      </c>
      <c r="N201" s="527">
        <f t="shared" si="54"/>
        <v>0</v>
      </c>
      <c r="O201" s="517"/>
      <c r="P201" s="517"/>
      <c r="Q201" s="517"/>
      <c r="R201" s="517"/>
      <c r="S201" s="517"/>
      <c r="T201" s="517"/>
      <c r="U201" s="517"/>
      <c r="V201" s="517"/>
      <c r="W201" s="517"/>
      <c r="X201" s="517"/>
      <c r="Y201" s="517"/>
      <c r="Z201" s="517"/>
      <c r="AA201" s="517"/>
      <c r="AB201" s="517"/>
      <c r="AC201" s="517"/>
      <c r="AD201" s="517"/>
      <c r="AE201" s="517"/>
      <c r="AF201" s="517"/>
      <c r="AG201" s="517"/>
      <c r="AH201" s="517"/>
      <c r="AI201" s="517"/>
      <c r="AJ201" s="517"/>
      <c r="AK201" s="517"/>
      <c r="AL201" s="517"/>
      <c r="AM201" s="517"/>
      <c r="AN201" s="517"/>
      <c r="AO201" s="517"/>
      <c r="AP201" s="517"/>
      <c r="AQ201" s="517"/>
      <c r="AR201" s="517"/>
      <c r="AS201" s="517"/>
      <c r="AT201" s="517"/>
      <c r="AU201" s="517"/>
      <c r="AV201" s="517"/>
      <c r="AW201" s="517"/>
      <c r="AX201" s="517"/>
    </row>
    <row r="202" spans="1:50" customFormat="1" ht="15.75">
      <c r="A202" s="517"/>
      <c r="B202" s="521" t="s">
        <v>125</v>
      </c>
      <c r="C202" s="517"/>
      <c r="D202" s="519">
        <v>444.86233978188869</v>
      </c>
      <c r="E202" s="519">
        <v>574.97736226482675</v>
      </c>
      <c r="F202" s="519">
        <v>463.17076821192416</v>
      </c>
      <c r="G202" s="519">
        <v>466.66667450635725</v>
      </c>
      <c r="H202" s="519">
        <v>482.63405001390623</v>
      </c>
      <c r="I202" s="517"/>
      <c r="J202" s="526">
        <f t="shared" si="54"/>
        <v>-0.33817027106721298</v>
      </c>
      <c r="K202" s="526">
        <f t="shared" si="54"/>
        <v>-0.97412577314241844</v>
      </c>
      <c r="L202" s="526">
        <f t="shared" si="54"/>
        <v>0</v>
      </c>
      <c r="M202" s="526">
        <f t="shared" si="54"/>
        <v>0</v>
      </c>
      <c r="N202" s="526">
        <f t="shared" si="54"/>
        <v>0</v>
      </c>
      <c r="O202" s="517"/>
      <c r="P202" s="517"/>
      <c r="Q202" s="517"/>
      <c r="R202" s="517"/>
      <c r="S202" s="517"/>
      <c r="T202" s="517"/>
      <c r="U202" s="517"/>
      <c r="V202" s="517"/>
      <c r="W202" s="517"/>
      <c r="X202" s="517"/>
      <c r="Y202" s="517"/>
      <c r="Z202" s="517"/>
      <c r="AA202" s="517"/>
      <c r="AB202" s="517"/>
      <c r="AC202" s="517"/>
      <c r="AD202" s="517"/>
      <c r="AE202" s="517"/>
      <c r="AF202" s="517"/>
      <c r="AG202" s="517"/>
      <c r="AH202" s="517"/>
      <c r="AI202" s="517"/>
      <c r="AJ202" s="517"/>
      <c r="AK202" s="517"/>
      <c r="AL202" s="517"/>
      <c r="AM202" s="517"/>
      <c r="AN202" s="517"/>
      <c r="AO202" s="517"/>
      <c r="AP202" s="517"/>
      <c r="AQ202" s="517"/>
      <c r="AR202" s="517"/>
      <c r="AS202" s="517"/>
      <c r="AT202" s="517"/>
      <c r="AU202" s="517"/>
      <c r="AV202" s="517"/>
      <c r="AW202" s="517"/>
      <c r="AX202" s="517"/>
    </row>
    <row r="203" spans="1:50" customFormat="1">
      <c r="A203" s="517"/>
      <c r="B203" s="517"/>
      <c r="C203" s="517"/>
      <c r="D203" s="522"/>
      <c r="E203" s="522"/>
      <c r="F203" s="522"/>
      <c r="G203" s="522"/>
      <c r="H203" s="522"/>
      <c r="I203" s="517"/>
      <c r="J203" s="517"/>
      <c r="K203" s="517"/>
      <c r="L203" s="517"/>
      <c r="M203" s="517"/>
      <c r="N203" s="517"/>
      <c r="O203" s="517"/>
      <c r="P203" s="517"/>
      <c r="Q203" s="517"/>
      <c r="R203" s="517"/>
      <c r="S203" s="517"/>
      <c r="T203" s="517"/>
      <c r="U203" s="517"/>
      <c r="V203" s="517"/>
      <c r="W203" s="517"/>
      <c r="X203" s="517"/>
      <c r="Y203" s="517"/>
      <c r="Z203" s="517"/>
      <c r="AA203" s="517"/>
      <c r="AB203" s="517"/>
      <c r="AC203" s="517"/>
      <c r="AD203" s="517"/>
      <c r="AE203" s="517"/>
      <c r="AF203" s="517"/>
      <c r="AG203" s="517"/>
      <c r="AH203" s="517"/>
      <c r="AI203" s="517"/>
      <c r="AJ203" s="517"/>
      <c r="AK203" s="517"/>
      <c r="AL203" s="517"/>
      <c r="AM203" s="517"/>
      <c r="AN203" s="517"/>
      <c r="AO203" s="517"/>
      <c r="AP203" s="517"/>
      <c r="AQ203" s="517"/>
      <c r="AR203" s="517"/>
      <c r="AS203" s="517"/>
      <c r="AT203" s="517"/>
      <c r="AU203" s="517"/>
      <c r="AV203" s="517"/>
      <c r="AW203" s="517"/>
      <c r="AX203" s="517"/>
    </row>
    <row r="204" spans="1:50" customFormat="1">
      <c r="A204" s="517"/>
      <c r="B204" s="547" t="s">
        <v>753</v>
      </c>
      <c r="D204" s="524"/>
      <c r="E204" s="524"/>
      <c r="F204" s="524"/>
      <c r="G204" s="524"/>
      <c r="H204" s="524"/>
      <c r="I204" s="517"/>
      <c r="J204" s="525" t="s">
        <v>698</v>
      </c>
      <c r="K204" s="528"/>
      <c r="L204" s="528"/>
      <c r="M204" s="528"/>
      <c r="N204" s="528"/>
      <c r="O204" s="517"/>
      <c r="P204" s="517"/>
      <c r="Q204" s="517"/>
      <c r="R204" s="517"/>
      <c r="S204" s="517"/>
      <c r="T204" s="517"/>
      <c r="U204" s="517"/>
      <c r="V204" s="517"/>
      <c r="W204" s="517"/>
      <c r="X204" s="517"/>
      <c r="Y204" s="517"/>
      <c r="Z204" s="517"/>
      <c r="AA204" s="517"/>
      <c r="AB204" s="517"/>
      <c r="AC204" s="517"/>
      <c r="AD204" s="517"/>
      <c r="AE204" s="517"/>
      <c r="AF204" s="517"/>
      <c r="AG204" s="517"/>
      <c r="AH204" s="517"/>
      <c r="AI204" s="517"/>
      <c r="AJ204" s="517"/>
      <c r="AK204" s="517"/>
      <c r="AL204" s="517"/>
      <c r="AM204" s="517"/>
      <c r="AN204" s="517"/>
      <c r="AO204" s="517"/>
      <c r="AP204" s="517"/>
      <c r="AQ204" s="517"/>
      <c r="AR204" s="517"/>
      <c r="AS204" s="517"/>
      <c r="AT204" s="517"/>
      <c r="AU204" s="517"/>
      <c r="AV204" s="517"/>
      <c r="AW204" s="517"/>
      <c r="AX204" s="517"/>
    </row>
    <row r="205" spans="1:50" customFormat="1">
      <c r="A205" s="517"/>
      <c r="B205" s="517"/>
      <c r="C205" s="517"/>
      <c r="D205" s="522"/>
      <c r="E205" s="522"/>
      <c r="F205" s="522"/>
      <c r="G205" s="522"/>
      <c r="H205" s="522"/>
      <c r="I205" s="517"/>
      <c r="J205" s="528"/>
      <c r="K205" s="528"/>
      <c r="L205" s="528"/>
      <c r="M205" s="528"/>
      <c r="N205" s="528"/>
      <c r="O205" s="517"/>
      <c r="P205" s="517"/>
      <c r="Q205" s="517"/>
      <c r="R205" s="517"/>
      <c r="S205" s="517"/>
      <c r="T205" s="517"/>
      <c r="U205" s="517"/>
      <c r="V205" s="517"/>
      <c r="W205" s="517"/>
      <c r="X205" s="517"/>
      <c r="Y205" s="517"/>
      <c r="Z205" s="517"/>
      <c r="AA205" s="517"/>
      <c r="AB205" s="517"/>
      <c r="AC205" s="517"/>
      <c r="AD205" s="517"/>
      <c r="AE205" s="517"/>
      <c r="AF205" s="517"/>
      <c r="AG205" s="517"/>
      <c r="AH205" s="517"/>
      <c r="AI205" s="517"/>
      <c r="AJ205" s="517"/>
      <c r="AK205" s="517"/>
      <c r="AL205" s="517"/>
      <c r="AM205" s="517"/>
      <c r="AN205" s="517"/>
      <c r="AO205" s="517"/>
      <c r="AP205" s="517"/>
      <c r="AQ205" s="517"/>
      <c r="AR205" s="517"/>
      <c r="AS205" s="517"/>
      <c r="AT205" s="517"/>
      <c r="AU205" s="517"/>
      <c r="AV205" s="517"/>
      <c r="AW205" s="517"/>
      <c r="AX205" s="517"/>
    </row>
    <row r="206" spans="1:50" customFormat="1">
      <c r="A206" s="517"/>
      <c r="B206" s="143" t="s">
        <v>119</v>
      </c>
      <c r="C206" s="517"/>
      <c r="D206" s="519">
        <v>444.57249464691495</v>
      </c>
      <c r="E206" s="519">
        <v>558.18644973214384</v>
      </c>
      <c r="F206" s="519" t="s">
        <v>148</v>
      </c>
      <c r="G206" s="519" t="s">
        <v>148</v>
      </c>
      <c r="H206" s="519" t="s">
        <v>148</v>
      </c>
      <c r="I206" s="517"/>
      <c r="J206" s="526">
        <f>IFERROR(D206-D196,"")</f>
        <v>0</v>
      </c>
      <c r="K206" s="526">
        <f t="shared" ref="K206:N208" si="55">IFERROR(E206-E196,"")</f>
        <v>2.9708728886016615</v>
      </c>
      <c r="L206" s="526" t="str">
        <f t="shared" si="55"/>
        <v/>
      </c>
      <c r="M206" s="526" t="str">
        <f t="shared" si="55"/>
        <v/>
      </c>
      <c r="N206" s="526" t="str">
        <f t="shared" si="55"/>
        <v/>
      </c>
      <c r="O206" s="517"/>
      <c r="P206" s="517"/>
      <c r="Q206" s="517"/>
      <c r="R206" s="517"/>
      <c r="S206" s="517"/>
      <c r="T206" s="517"/>
      <c r="U206" s="517"/>
      <c r="V206" s="517"/>
      <c r="W206" s="517"/>
      <c r="X206" s="517"/>
      <c r="Y206" s="517"/>
      <c r="Z206" s="517"/>
      <c r="AA206" s="517"/>
      <c r="AB206" s="517"/>
      <c r="AC206" s="517"/>
      <c r="AD206" s="517"/>
      <c r="AE206" s="517"/>
      <c r="AF206" s="517"/>
      <c r="AG206" s="517"/>
      <c r="AH206" s="517"/>
      <c r="AI206" s="517"/>
      <c r="AJ206" s="517"/>
      <c r="AK206" s="517"/>
      <c r="AL206" s="517"/>
      <c r="AM206" s="517"/>
      <c r="AN206" s="517"/>
      <c r="AO206" s="517"/>
      <c r="AP206" s="517"/>
      <c r="AQ206" s="517"/>
      <c r="AR206" s="517"/>
      <c r="AS206" s="517"/>
      <c r="AT206" s="517"/>
      <c r="AU206" s="517"/>
      <c r="AV206" s="517"/>
      <c r="AW206" s="517"/>
      <c r="AX206" s="517"/>
    </row>
    <row r="207" spans="1:50" customFormat="1" ht="15.75">
      <c r="A207" s="517"/>
      <c r="B207" s="501" t="s">
        <v>121</v>
      </c>
      <c r="C207" s="517"/>
      <c r="D207" s="520">
        <v>0</v>
      </c>
      <c r="E207" s="520">
        <v>19.366658432033912</v>
      </c>
      <c r="F207" s="520" t="s">
        <v>148</v>
      </c>
      <c r="G207" s="520" t="s">
        <v>148</v>
      </c>
      <c r="H207" s="520" t="s">
        <v>148</v>
      </c>
      <c r="I207" s="517"/>
      <c r="J207" s="527">
        <f t="shared" ref="J207:J208" si="56">IFERROR(D207-D197,"")</f>
        <v>0</v>
      </c>
      <c r="K207" s="527">
        <f t="shared" si="55"/>
        <v>3.0291760433213852</v>
      </c>
      <c r="L207" s="527" t="str">
        <f t="shared" si="55"/>
        <v/>
      </c>
      <c r="M207" s="527" t="str">
        <f t="shared" si="55"/>
        <v/>
      </c>
      <c r="N207" s="527" t="str">
        <f t="shared" si="55"/>
        <v/>
      </c>
      <c r="O207" s="517"/>
      <c r="P207" s="517"/>
      <c r="Q207" s="517"/>
      <c r="R207" s="517"/>
      <c r="S207" s="517"/>
      <c r="T207" s="517"/>
      <c r="U207" s="517"/>
      <c r="V207" s="517"/>
      <c r="W207" s="517"/>
      <c r="X207" s="517"/>
      <c r="Y207" s="517"/>
      <c r="Z207" s="517"/>
      <c r="AA207" s="517"/>
      <c r="AB207" s="517"/>
      <c r="AC207" s="517"/>
      <c r="AD207" s="517"/>
      <c r="AE207" s="517"/>
      <c r="AF207" s="517"/>
      <c r="AG207" s="517"/>
      <c r="AH207" s="517"/>
      <c r="AI207" s="517"/>
      <c r="AJ207" s="517"/>
      <c r="AK207" s="517"/>
      <c r="AL207" s="517"/>
      <c r="AM207" s="517"/>
      <c r="AN207" s="517"/>
      <c r="AO207" s="517"/>
      <c r="AP207" s="517"/>
      <c r="AQ207" s="517"/>
      <c r="AR207" s="517"/>
      <c r="AS207" s="517"/>
      <c r="AT207" s="517"/>
      <c r="AU207" s="517"/>
      <c r="AV207" s="517"/>
      <c r="AW207" s="517"/>
      <c r="AX207" s="517"/>
    </row>
    <row r="208" spans="1:50" customFormat="1" ht="15.75">
      <c r="A208" s="517"/>
      <c r="B208" s="499" t="s">
        <v>122</v>
      </c>
      <c r="C208" s="517"/>
      <c r="D208" s="519">
        <v>444.57249464691495</v>
      </c>
      <c r="E208" s="519">
        <v>577.55310816417773</v>
      </c>
      <c r="F208" s="519">
        <v>466.46724273919358</v>
      </c>
      <c r="G208" s="519">
        <v>470.04757534740821</v>
      </c>
      <c r="H208" s="519">
        <v>486.09912941022537</v>
      </c>
      <c r="I208" s="517"/>
      <c r="J208" s="526">
        <f t="shared" si="56"/>
        <v>0</v>
      </c>
      <c r="K208" s="526">
        <f t="shared" si="55"/>
        <v>6.000048931923061</v>
      </c>
      <c r="L208" s="526">
        <f t="shared" si="55"/>
        <v>3.2964745272694245</v>
      </c>
      <c r="M208" s="526">
        <f t="shared" si="55"/>
        <v>3.3809008410509591</v>
      </c>
      <c r="N208" s="526">
        <f t="shared" si="55"/>
        <v>3.4650793963191404</v>
      </c>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17"/>
      <c r="AK208" s="517"/>
      <c r="AL208" s="517"/>
      <c r="AM208" s="517"/>
      <c r="AN208" s="517"/>
      <c r="AO208" s="517"/>
      <c r="AP208" s="517"/>
      <c r="AQ208" s="517"/>
      <c r="AR208" s="517"/>
      <c r="AS208" s="517"/>
      <c r="AT208" s="517"/>
      <c r="AU208" s="517"/>
      <c r="AV208" s="517"/>
      <c r="AW208" s="517"/>
      <c r="AX208" s="517"/>
    </row>
    <row r="209" spans="1:50" customFormat="1" ht="15.75">
      <c r="A209" s="517"/>
      <c r="B209" s="499"/>
      <c r="C209" s="517"/>
      <c r="D209" s="519"/>
      <c r="E209" s="519"/>
      <c r="F209" s="519"/>
      <c r="G209" s="519"/>
      <c r="H209" s="519"/>
      <c r="I209" s="517"/>
      <c r="J209" s="526"/>
      <c r="K209" s="526"/>
      <c r="L209" s="526"/>
      <c r="M209" s="526"/>
      <c r="N209" s="526"/>
      <c r="O209" s="517"/>
      <c r="P209" s="517"/>
      <c r="Q209" s="517"/>
      <c r="R209" s="517"/>
      <c r="S209" s="517"/>
      <c r="T209" s="517"/>
      <c r="U209" s="517"/>
      <c r="V209" s="517"/>
      <c r="W209" s="517"/>
      <c r="X209" s="517"/>
      <c r="Y209" s="517"/>
      <c r="Z209" s="517"/>
      <c r="AA209" s="517"/>
      <c r="AB209" s="517"/>
      <c r="AC209" s="517"/>
      <c r="AD209" s="517"/>
      <c r="AE209" s="517"/>
      <c r="AF209" s="517"/>
      <c r="AG209" s="517"/>
      <c r="AH209" s="517"/>
      <c r="AI209" s="517"/>
      <c r="AJ209" s="517"/>
      <c r="AK209" s="517"/>
      <c r="AL209" s="517"/>
      <c r="AM209" s="517"/>
      <c r="AN209" s="517"/>
      <c r="AO209" s="517"/>
      <c r="AP209" s="517"/>
      <c r="AQ209" s="517"/>
      <c r="AR209" s="517"/>
      <c r="AS209" s="517"/>
      <c r="AT209" s="517"/>
      <c r="AU209" s="517"/>
      <c r="AV209" s="517"/>
      <c r="AW209" s="517"/>
      <c r="AX209" s="517"/>
    </row>
    <row r="210" spans="1:50" customFormat="1">
      <c r="A210" s="517"/>
      <c r="B210" s="500" t="s">
        <v>123</v>
      </c>
      <c r="C210" s="517"/>
      <c r="D210" s="519">
        <v>-1.7763200119361002</v>
      </c>
      <c r="E210" s="519">
        <v>-8.5324746376297167E-2</v>
      </c>
      <c r="F210" s="519">
        <v>0</v>
      </c>
      <c r="G210" s="519">
        <v>0</v>
      </c>
      <c r="H210" s="519">
        <v>0</v>
      </c>
      <c r="I210" s="517"/>
      <c r="J210" s="526">
        <f t="shared" ref="J210:N212" si="57">IFERROR(D210-D200,"")</f>
        <v>0</v>
      </c>
      <c r="K210" s="526">
        <f t="shared" si="57"/>
        <v>0</v>
      </c>
      <c r="L210" s="526">
        <f t="shared" si="57"/>
        <v>0</v>
      </c>
      <c r="M210" s="526">
        <f t="shared" si="57"/>
        <v>0</v>
      </c>
      <c r="N210" s="526">
        <f t="shared" si="57"/>
        <v>0</v>
      </c>
      <c r="O210" s="517"/>
      <c r="P210" s="517"/>
      <c r="Q210" s="517"/>
      <c r="R210" s="517"/>
      <c r="S210" s="517"/>
      <c r="T210" s="517"/>
      <c r="U210" s="517"/>
      <c r="V210" s="517"/>
      <c r="W210" s="517"/>
      <c r="X210" s="517"/>
      <c r="Y210" s="517"/>
      <c r="Z210" s="517"/>
      <c r="AA210" s="517"/>
      <c r="AB210" s="517"/>
      <c r="AC210" s="517"/>
      <c r="AD210" s="517"/>
      <c r="AE210" s="517"/>
      <c r="AF210" s="517"/>
      <c r="AG210" s="517"/>
      <c r="AH210" s="517"/>
      <c r="AI210" s="517"/>
      <c r="AJ210" s="517"/>
      <c r="AK210" s="517"/>
      <c r="AL210" s="517"/>
      <c r="AM210" s="517"/>
      <c r="AN210" s="517"/>
      <c r="AO210" s="517"/>
      <c r="AP210" s="517"/>
      <c r="AQ210" s="517"/>
      <c r="AR210" s="517"/>
      <c r="AS210" s="517"/>
      <c r="AT210" s="517"/>
      <c r="AU210" s="517"/>
      <c r="AV210" s="517"/>
      <c r="AW210" s="517"/>
      <c r="AX210" s="517"/>
    </row>
    <row r="211" spans="1:50" customFormat="1" ht="15.75">
      <c r="A211" s="517"/>
      <c r="B211" s="501" t="s">
        <v>124</v>
      </c>
      <c r="C211" s="517"/>
      <c r="D211" s="520">
        <v>2.066165146909865</v>
      </c>
      <c r="E211" s="520">
        <v>3.5096277789483796</v>
      </c>
      <c r="F211" s="520">
        <v>0</v>
      </c>
      <c r="G211" s="520">
        <v>0</v>
      </c>
      <c r="H211" s="520">
        <v>0</v>
      </c>
      <c r="I211" s="517"/>
      <c r="J211" s="527">
        <f t="shared" si="57"/>
        <v>0</v>
      </c>
      <c r="K211" s="527">
        <f t="shared" si="57"/>
        <v>0</v>
      </c>
      <c r="L211" s="527">
        <f t="shared" si="57"/>
        <v>0</v>
      </c>
      <c r="M211" s="527">
        <f t="shared" si="57"/>
        <v>0</v>
      </c>
      <c r="N211" s="527">
        <f t="shared" si="57"/>
        <v>0</v>
      </c>
      <c r="O211" s="517"/>
      <c r="P211" s="517"/>
      <c r="Q211" s="517"/>
      <c r="R211" s="517"/>
      <c r="S211" s="517"/>
      <c r="T211" s="517"/>
      <c r="U211" s="517"/>
      <c r="V211" s="517"/>
      <c r="W211" s="517"/>
      <c r="X211" s="517"/>
      <c r="Y211" s="517"/>
      <c r="Z211" s="517"/>
      <c r="AA211" s="517"/>
      <c r="AB211" s="517"/>
      <c r="AC211" s="517"/>
      <c r="AD211" s="517"/>
      <c r="AE211" s="517"/>
      <c r="AF211" s="517"/>
      <c r="AG211" s="517"/>
      <c r="AH211" s="517"/>
      <c r="AI211" s="517"/>
      <c r="AJ211" s="517"/>
      <c r="AK211" s="517"/>
      <c r="AL211" s="517"/>
      <c r="AM211" s="517"/>
      <c r="AN211" s="517"/>
      <c r="AO211" s="517"/>
      <c r="AP211" s="517"/>
      <c r="AQ211" s="517"/>
      <c r="AR211" s="517"/>
      <c r="AS211" s="517"/>
      <c r="AT211" s="517"/>
      <c r="AU211" s="517"/>
      <c r="AV211" s="517"/>
      <c r="AW211" s="517"/>
      <c r="AX211" s="517"/>
    </row>
    <row r="212" spans="1:50" customFormat="1" ht="15.75">
      <c r="A212" s="517"/>
      <c r="B212" s="521" t="s">
        <v>125</v>
      </c>
      <c r="C212" s="517"/>
      <c r="D212" s="519">
        <v>444.86233978188869</v>
      </c>
      <c r="E212" s="519">
        <v>580.97741119674981</v>
      </c>
      <c r="F212" s="519">
        <v>466.46724273919358</v>
      </c>
      <c r="G212" s="519">
        <v>470.04757534740821</v>
      </c>
      <c r="H212" s="519">
        <v>486.09912941022537</v>
      </c>
      <c r="I212" s="517"/>
      <c r="J212" s="526">
        <f t="shared" si="57"/>
        <v>0</v>
      </c>
      <c r="K212" s="526">
        <f t="shared" si="57"/>
        <v>6.000048931923061</v>
      </c>
      <c r="L212" s="526">
        <f t="shared" si="57"/>
        <v>3.2964745272694245</v>
      </c>
      <c r="M212" s="526">
        <f t="shared" si="57"/>
        <v>3.3809008410509591</v>
      </c>
      <c r="N212" s="526">
        <f t="shared" si="57"/>
        <v>3.4650793963191404</v>
      </c>
      <c r="O212" s="517"/>
      <c r="P212" s="517"/>
      <c r="Q212" s="517"/>
      <c r="R212" s="517"/>
      <c r="S212" s="517"/>
      <c r="T212" s="517"/>
      <c r="U212" s="517"/>
      <c r="V212" s="517"/>
      <c r="W212" s="517"/>
      <c r="X212" s="517"/>
      <c r="Y212" s="517"/>
      <c r="Z212" s="517"/>
      <c r="AA212" s="517"/>
      <c r="AB212" s="517"/>
      <c r="AC212" s="517"/>
      <c r="AD212" s="517"/>
      <c r="AE212" s="517"/>
      <c r="AF212" s="517"/>
      <c r="AG212" s="517"/>
      <c r="AH212" s="517"/>
      <c r="AI212" s="517"/>
      <c r="AJ212" s="517"/>
      <c r="AK212" s="517"/>
      <c r="AL212" s="517"/>
      <c r="AM212" s="517"/>
      <c r="AN212" s="517"/>
      <c r="AO212" s="517"/>
      <c r="AP212" s="517"/>
      <c r="AQ212" s="517"/>
      <c r="AR212" s="517"/>
      <c r="AS212" s="517"/>
      <c r="AT212" s="517"/>
      <c r="AU212" s="517"/>
      <c r="AV212" s="517"/>
      <c r="AW212" s="517"/>
      <c r="AX212" s="517"/>
    </row>
    <row r="213" spans="1:50" customFormat="1">
      <c r="A213" s="517"/>
      <c r="B213" s="517"/>
      <c r="C213" s="517"/>
      <c r="D213" s="522"/>
      <c r="E213" s="522"/>
      <c r="F213" s="522"/>
      <c r="G213" s="522"/>
      <c r="H213" s="522"/>
      <c r="I213" s="517"/>
      <c r="J213" s="517"/>
      <c r="K213" s="517"/>
      <c r="L213" s="517"/>
      <c r="M213" s="517"/>
      <c r="N213" s="517"/>
      <c r="O213" s="517"/>
      <c r="P213" s="517"/>
      <c r="Q213" s="517"/>
      <c r="R213" s="517"/>
      <c r="S213" s="517"/>
      <c r="T213" s="517"/>
      <c r="U213" s="517"/>
      <c r="V213" s="517"/>
      <c r="W213" s="517"/>
      <c r="X213" s="517"/>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7"/>
    </row>
    <row r="214" spans="1:50" customFormat="1">
      <c r="A214" s="517"/>
      <c r="B214" s="547" t="s">
        <v>754</v>
      </c>
      <c r="D214" s="524"/>
      <c r="E214" s="524"/>
      <c r="F214" s="524"/>
      <c r="G214" s="524"/>
      <c r="H214" s="524"/>
      <c r="I214" s="517"/>
      <c r="J214" s="525" t="s">
        <v>698</v>
      </c>
      <c r="K214" s="528"/>
      <c r="L214" s="528"/>
      <c r="M214" s="528"/>
      <c r="N214" s="528"/>
      <c r="O214" s="517"/>
      <c r="P214" s="517"/>
      <c r="Q214" s="517"/>
      <c r="R214" s="517"/>
      <c r="S214" s="517"/>
      <c r="T214" s="517"/>
      <c r="U214" s="517"/>
      <c r="V214" s="517"/>
      <c r="W214" s="517"/>
      <c r="X214" s="517"/>
      <c r="Y214" s="517"/>
      <c r="Z214" s="517"/>
      <c r="AA214" s="517"/>
      <c r="AB214" s="517"/>
      <c r="AC214" s="517"/>
      <c r="AD214" s="517"/>
      <c r="AE214" s="517"/>
      <c r="AF214" s="517"/>
      <c r="AG214" s="517"/>
      <c r="AH214" s="517"/>
      <c r="AI214" s="517"/>
      <c r="AJ214" s="517"/>
      <c r="AK214" s="517"/>
      <c r="AL214" s="517"/>
      <c r="AM214" s="517"/>
      <c r="AN214" s="517"/>
      <c r="AO214" s="517"/>
      <c r="AP214" s="517"/>
      <c r="AQ214" s="517"/>
      <c r="AR214" s="517"/>
      <c r="AS214" s="517"/>
      <c r="AT214" s="517"/>
      <c r="AU214" s="517"/>
      <c r="AV214" s="517"/>
      <c r="AW214" s="517"/>
      <c r="AX214" s="517"/>
    </row>
    <row r="215" spans="1:50" customFormat="1">
      <c r="A215" s="517"/>
      <c r="B215" s="517"/>
      <c r="C215" s="517"/>
      <c r="D215" s="522"/>
      <c r="E215" s="522"/>
      <c r="F215" s="522"/>
      <c r="G215" s="522"/>
      <c r="H215" s="522"/>
      <c r="I215" s="517"/>
      <c r="J215" s="528"/>
      <c r="K215" s="528"/>
      <c r="L215" s="528"/>
      <c r="M215" s="528"/>
      <c r="N215" s="528"/>
      <c r="O215" s="517"/>
      <c r="P215" s="517"/>
      <c r="Q215" s="517"/>
      <c r="R215" s="517"/>
      <c r="S215" s="517"/>
      <c r="T215" s="517"/>
      <c r="U215" s="517"/>
      <c r="V215" s="517"/>
      <c r="W215" s="517"/>
      <c r="X215" s="517"/>
      <c r="Y215" s="517"/>
      <c r="Z215" s="517"/>
      <c r="AA215" s="517"/>
      <c r="AB215" s="517"/>
      <c r="AC215" s="517"/>
      <c r="AD215" s="517"/>
      <c r="AE215" s="517"/>
      <c r="AF215" s="517"/>
      <c r="AG215" s="517"/>
      <c r="AH215" s="517"/>
      <c r="AI215" s="517"/>
      <c r="AJ215" s="517"/>
      <c r="AK215" s="517"/>
      <c r="AL215" s="517"/>
      <c r="AM215" s="517"/>
      <c r="AN215" s="517"/>
      <c r="AO215" s="517"/>
      <c r="AP215" s="517"/>
      <c r="AQ215" s="517"/>
      <c r="AR215" s="517"/>
      <c r="AS215" s="517"/>
      <c r="AT215" s="517"/>
      <c r="AU215" s="517"/>
      <c r="AV215" s="517"/>
      <c r="AW215" s="517"/>
      <c r="AX215" s="517"/>
    </row>
    <row r="216" spans="1:50" customFormat="1">
      <c r="A216" s="517"/>
      <c r="B216" s="143" t="s">
        <v>119</v>
      </c>
      <c r="C216" s="517"/>
      <c r="D216" s="519">
        <v>444.57249464691495</v>
      </c>
      <c r="E216" s="519">
        <v>571.41504999998745</v>
      </c>
      <c r="F216" s="519" t="s">
        <v>148</v>
      </c>
      <c r="G216" s="519" t="s">
        <v>148</v>
      </c>
      <c r="H216" s="519" t="s">
        <v>148</v>
      </c>
      <c r="I216" s="517"/>
      <c r="J216" s="526">
        <f>IFERROR((D216-D206),0)</f>
        <v>0</v>
      </c>
      <c r="K216" s="526">
        <f t="shared" ref="K216:N222" si="58">IFERROR((E216-E206),0)</f>
        <v>13.228600267843603</v>
      </c>
      <c r="L216" s="526">
        <f t="shared" si="58"/>
        <v>0</v>
      </c>
      <c r="M216" s="526">
        <f t="shared" si="58"/>
        <v>0</v>
      </c>
      <c r="N216" s="526">
        <f t="shared" si="58"/>
        <v>0</v>
      </c>
      <c r="O216" s="517"/>
      <c r="P216" s="517"/>
      <c r="Q216" s="517"/>
      <c r="R216" s="517"/>
      <c r="S216" s="517"/>
      <c r="T216" s="517"/>
      <c r="U216" s="517"/>
      <c r="V216" s="517"/>
      <c r="W216" s="517"/>
      <c r="X216" s="517"/>
      <c r="Y216" s="517"/>
      <c r="Z216" s="517"/>
      <c r="AA216" s="517"/>
      <c r="AB216" s="517"/>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7"/>
    </row>
    <row r="217" spans="1:50" customFormat="1" ht="15.75">
      <c r="A217" s="517"/>
      <c r="B217" s="501" t="s">
        <v>121</v>
      </c>
      <c r="C217" s="517"/>
      <c r="D217" s="520">
        <v>0</v>
      </c>
      <c r="E217" s="520">
        <v>22.980601213433637</v>
      </c>
      <c r="F217" s="520" t="s">
        <v>148</v>
      </c>
      <c r="G217" s="520" t="s">
        <v>148</v>
      </c>
      <c r="H217" s="520" t="s">
        <v>148</v>
      </c>
      <c r="I217" s="517"/>
      <c r="J217" s="527">
        <f t="shared" ref="J217:J222" si="59">IFERROR((D217-D207),0)</f>
        <v>0</v>
      </c>
      <c r="K217" s="527">
        <f t="shared" si="58"/>
        <v>3.6139427813997251</v>
      </c>
      <c r="L217" s="527">
        <f t="shared" si="58"/>
        <v>0</v>
      </c>
      <c r="M217" s="527">
        <f t="shared" si="58"/>
        <v>0</v>
      </c>
      <c r="N217" s="527">
        <f t="shared" si="58"/>
        <v>0</v>
      </c>
      <c r="O217" s="517"/>
      <c r="P217" s="517"/>
      <c r="Q217" s="517"/>
      <c r="R217" s="517"/>
      <c r="S217" s="517"/>
      <c r="T217" s="517"/>
      <c r="U217" s="517"/>
      <c r="V217" s="517"/>
      <c r="W217" s="517"/>
      <c r="X217" s="517"/>
      <c r="Y217" s="517"/>
      <c r="Z217" s="517"/>
      <c r="AA217" s="517"/>
      <c r="AB217" s="517"/>
      <c r="AC217" s="517"/>
      <c r="AD217" s="517"/>
      <c r="AE217" s="517"/>
      <c r="AF217" s="517"/>
      <c r="AG217" s="517"/>
      <c r="AH217" s="517"/>
      <c r="AI217" s="517"/>
      <c r="AJ217" s="517"/>
      <c r="AK217" s="517"/>
      <c r="AL217" s="517"/>
      <c r="AM217" s="517"/>
      <c r="AN217" s="517"/>
      <c r="AO217" s="517"/>
      <c r="AP217" s="517"/>
      <c r="AQ217" s="517"/>
      <c r="AR217" s="517"/>
      <c r="AS217" s="517"/>
      <c r="AT217" s="517"/>
      <c r="AU217" s="517"/>
      <c r="AV217" s="517"/>
      <c r="AW217" s="517"/>
      <c r="AX217" s="517"/>
    </row>
    <row r="218" spans="1:50" customFormat="1" ht="15.75">
      <c r="A218" s="517"/>
      <c r="B218" s="499" t="s">
        <v>122</v>
      </c>
      <c r="C218" s="517"/>
      <c r="D218" s="519">
        <v>444.57249464691495</v>
      </c>
      <c r="E218" s="519">
        <v>594.39565121342105</v>
      </c>
      <c r="F218" s="519">
        <v>480.8974381500804</v>
      </c>
      <c r="G218" s="519">
        <v>485.08158430786926</v>
      </c>
      <c r="H218" s="519">
        <v>501.6411461483134</v>
      </c>
      <c r="I218" s="517"/>
      <c r="J218" s="526">
        <f t="shared" si="59"/>
        <v>0</v>
      </c>
      <c r="K218" s="526">
        <f t="shared" si="58"/>
        <v>16.842543049243318</v>
      </c>
      <c r="L218" s="526">
        <f t="shared" si="58"/>
        <v>14.430195410886824</v>
      </c>
      <c r="M218" s="526">
        <f t="shared" si="58"/>
        <v>15.034008960461051</v>
      </c>
      <c r="N218" s="526">
        <f t="shared" si="58"/>
        <v>15.542016738088023</v>
      </c>
      <c r="O218" s="517"/>
      <c r="P218" s="517"/>
      <c r="Q218" s="517"/>
      <c r="R218" s="517"/>
      <c r="S218" s="517"/>
      <c r="T218" s="517"/>
      <c r="U218" s="517"/>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7"/>
    </row>
    <row r="219" spans="1:50" customFormat="1" ht="15.75">
      <c r="A219" s="517"/>
      <c r="B219" s="499"/>
      <c r="C219" s="517"/>
      <c r="D219" s="519"/>
      <c r="E219" s="519"/>
      <c r="F219" s="519"/>
      <c r="G219" s="519"/>
      <c r="H219" s="519"/>
      <c r="I219" s="517"/>
      <c r="J219" s="526"/>
      <c r="K219" s="526"/>
      <c r="L219" s="526"/>
      <c r="M219" s="526"/>
      <c r="N219" s="526"/>
      <c r="O219" s="517"/>
      <c r="P219" s="517"/>
      <c r="Q219" s="517"/>
      <c r="R219" s="517"/>
      <c r="S219" s="517"/>
      <c r="T219" s="517"/>
      <c r="U219" s="517"/>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7"/>
    </row>
    <row r="220" spans="1:50" customFormat="1">
      <c r="A220" s="517"/>
      <c r="B220" s="500" t="s">
        <v>123</v>
      </c>
      <c r="C220" s="517"/>
      <c r="D220" s="519">
        <v>-1.7763200119361002</v>
      </c>
      <c r="E220" s="519">
        <v>-8.5324746376297167E-2</v>
      </c>
      <c r="F220" s="519">
        <v>0</v>
      </c>
      <c r="G220" s="519">
        <v>0</v>
      </c>
      <c r="H220" s="519">
        <v>0</v>
      </c>
      <c r="I220" s="517"/>
      <c r="J220" s="526">
        <f t="shared" si="59"/>
        <v>0</v>
      </c>
      <c r="K220" s="526">
        <f t="shared" si="58"/>
        <v>0</v>
      </c>
      <c r="L220" s="526">
        <f t="shared" si="58"/>
        <v>0</v>
      </c>
      <c r="M220" s="526">
        <f t="shared" si="58"/>
        <v>0</v>
      </c>
      <c r="N220" s="526">
        <f t="shared" si="58"/>
        <v>0</v>
      </c>
      <c r="O220" s="517"/>
      <c r="P220" s="517"/>
      <c r="Q220" s="517"/>
      <c r="R220" s="517"/>
      <c r="S220" s="517"/>
      <c r="T220" s="517"/>
      <c r="U220" s="517"/>
      <c r="V220" s="517"/>
      <c r="W220" s="517"/>
      <c r="X220" s="517"/>
      <c r="Y220" s="517"/>
      <c r="Z220" s="517"/>
      <c r="AA220" s="517"/>
      <c r="AB220" s="517"/>
      <c r="AC220" s="517"/>
      <c r="AD220" s="517"/>
      <c r="AE220" s="517"/>
      <c r="AF220" s="517"/>
      <c r="AG220" s="517"/>
      <c r="AH220" s="517"/>
      <c r="AI220" s="517"/>
      <c r="AJ220" s="517"/>
      <c r="AK220" s="517"/>
      <c r="AL220" s="517"/>
      <c r="AM220" s="517"/>
      <c r="AN220" s="517"/>
      <c r="AO220" s="517"/>
      <c r="AP220" s="517"/>
      <c r="AQ220" s="517"/>
      <c r="AR220" s="517"/>
      <c r="AS220" s="517"/>
      <c r="AT220" s="517"/>
      <c r="AU220" s="517"/>
      <c r="AV220" s="517"/>
      <c r="AW220" s="517"/>
      <c r="AX220" s="517"/>
    </row>
    <row r="221" spans="1:50" customFormat="1" ht="15.75">
      <c r="A221" s="517"/>
      <c r="B221" s="501" t="s">
        <v>124</v>
      </c>
      <c r="C221" s="517"/>
      <c r="D221" s="520">
        <v>2.066165146909865</v>
      </c>
      <c r="E221" s="520">
        <v>3.5096277789483796</v>
      </c>
      <c r="F221" s="520">
        <v>0</v>
      </c>
      <c r="G221" s="520">
        <v>0</v>
      </c>
      <c r="H221" s="520">
        <v>0</v>
      </c>
      <c r="I221" s="517"/>
      <c r="J221" s="527">
        <f t="shared" si="59"/>
        <v>0</v>
      </c>
      <c r="K221" s="527">
        <f t="shared" si="58"/>
        <v>0</v>
      </c>
      <c r="L221" s="527">
        <f t="shared" si="58"/>
        <v>0</v>
      </c>
      <c r="M221" s="527">
        <f t="shared" si="58"/>
        <v>0</v>
      </c>
      <c r="N221" s="527">
        <f t="shared" si="58"/>
        <v>0</v>
      </c>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17"/>
      <c r="AL221" s="517"/>
      <c r="AM221" s="517"/>
      <c r="AN221" s="517"/>
      <c r="AO221" s="517"/>
      <c r="AP221" s="517"/>
      <c r="AQ221" s="517"/>
      <c r="AR221" s="517"/>
      <c r="AS221" s="517"/>
      <c r="AT221" s="517"/>
      <c r="AU221" s="517"/>
      <c r="AV221" s="517"/>
      <c r="AW221" s="517"/>
      <c r="AX221" s="517"/>
    </row>
    <row r="222" spans="1:50" customFormat="1" ht="15.75">
      <c r="A222" s="517"/>
      <c r="B222" s="521" t="s">
        <v>125</v>
      </c>
      <c r="C222" s="517"/>
      <c r="D222" s="519">
        <v>444.86233978188869</v>
      </c>
      <c r="E222" s="519">
        <v>597.81995424599313</v>
      </c>
      <c r="F222" s="519">
        <v>480.8974381500804</v>
      </c>
      <c r="G222" s="519">
        <v>485.08158430786926</v>
      </c>
      <c r="H222" s="519">
        <v>501.6411461483134</v>
      </c>
      <c r="I222" s="517"/>
      <c r="J222" s="526">
        <f t="shared" si="59"/>
        <v>0</v>
      </c>
      <c r="K222" s="526">
        <f t="shared" si="58"/>
        <v>16.842543049243318</v>
      </c>
      <c r="L222" s="526">
        <f t="shared" si="58"/>
        <v>14.430195410886824</v>
      </c>
      <c r="M222" s="526">
        <f t="shared" si="58"/>
        <v>15.034008960461051</v>
      </c>
      <c r="N222" s="526">
        <f t="shared" si="58"/>
        <v>15.542016738088023</v>
      </c>
      <c r="O222" s="517"/>
      <c r="P222" s="517"/>
      <c r="Q222" s="517"/>
      <c r="R222" s="517"/>
      <c r="S222" s="517"/>
      <c r="T222" s="517"/>
      <c r="U222" s="517"/>
      <c r="V222" s="517"/>
      <c r="W222" s="517"/>
      <c r="X222" s="517"/>
      <c r="Y222" s="517"/>
      <c r="Z222" s="517"/>
      <c r="AA222" s="517"/>
      <c r="AB222" s="517"/>
      <c r="AC222" s="517"/>
      <c r="AD222" s="517"/>
      <c r="AE222" s="517"/>
      <c r="AF222" s="517"/>
      <c r="AG222" s="517"/>
      <c r="AH222" s="517"/>
      <c r="AI222" s="517"/>
      <c r="AJ222" s="517"/>
      <c r="AK222" s="517"/>
      <c r="AL222" s="517"/>
      <c r="AM222" s="517"/>
      <c r="AN222" s="517"/>
      <c r="AO222" s="517"/>
      <c r="AP222" s="517"/>
      <c r="AQ222" s="517"/>
      <c r="AR222" s="517"/>
      <c r="AS222" s="517"/>
      <c r="AT222" s="517"/>
      <c r="AU222" s="517"/>
      <c r="AV222" s="517"/>
      <c r="AW222" s="517"/>
      <c r="AX222" s="517"/>
    </row>
    <row r="223" spans="1:50" customFormat="1">
      <c r="A223" s="517"/>
      <c r="B223" s="517"/>
      <c r="C223" s="517"/>
      <c r="D223" s="522"/>
      <c r="E223" s="522"/>
      <c r="F223" s="522"/>
      <c r="G223" s="522"/>
      <c r="H223" s="522"/>
      <c r="I223" s="517"/>
      <c r="J223" s="517"/>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17"/>
      <c r="AL223" s="517"/>
      <c r="AM223" s="517"/>
      <c r="AN223" s="517"/>
      <c r="AO223" s="517"/>
      <c r="AP223" s="517"/>
      <c r="AQ223" s="517"/>
      <c r="AR223" s="517"/>
      <c r="AS223" s="517"/>
      <c r="AT223" s="517"/>
      <c r="AU223" s="517"/>
      <c r="AV223" s="517"/>
      <c r="AW223" s="517"/>
      <c r="AX223" s="517"/>
    </row>
    <row r="224" spans="1:50" customFormat="1">
      <c r="A224" s="517"/>
      <c r="B224" s="547" t="s">
        <v>758</v>
      </c>
      <c r="D224" s="524"/>
      <c r="E224" s="524"/>
      <c r="F224" s="524"/>
      <c r="G224" s="524"/>
      <c r="H224" s="524"/>
      <c r="I224" s="517"/>
      <c r="J224" s="525" t="s">
        <v>698</v>
      </c>
      <c r="K224" s="528"/>
      <c r="L224" s="528"/>
      <c r="M224" s="528"/>
      <c r="N224" s="528"/>
      <c r="O224" s="517"/>
      <c r="P224" s="517"/>
      <c r="Q224" s="517"/>
      <c r="R224" s="517"/>
      <c r="S224" s="517"/>
      <c r="T224" s="517"/>
      <c r="U224" s="517"/>
      <c r="V224" s="517"/>
      <c r="W224" s="517"/>
      <c r="X224" s="517"/>
      <c r="Y224" s="517"/>
      <c r="Z224" s="517"/>
      <c r="AA224" s="517"/>
      <c r="AB224" s="517"/>
      <c r="AC224" s="517"/>
      <c r="AD224" s="517"/>
      <c r="AE224" s="517"/>
      <c r="AF224" s="517"/>
      <c r="AG224" s="517"/>
      <c r="AH224" s="517"/>
      <c r="AI224" s="517"/>
      <c r="AJ224" s="517"/>
      <c r="AK224" s="517"/>
      <c r="AL224" s="517"/>
      <c r="AM224" s="517"/>
      <c r="AN224" s="517"/>
      <c r="AO224" s="517"/>
      <c r="AP224" s="517"/>
      <c r="AQ224" s="517"/>
      <c r="AR224" s="517"/>
      <c r="AS224" s="517"/>
      <c r="AT224" s="517"/>
      <c r="AU224" s="517"/>
      <c r="AV224" s="517"/>
      <c r="AW224" s="517"/>
      <c r="AX224" s="517"/>
    </row>
    <row r="225" spans="1:50" customFormat="1">
      <c r="A225" s="517"/>
      <c r="B225" s="517"/>
      <c r="C225" s="517"/>
      <c r="D225" s="522"/>
      <c r="E225" s="522"/>
      <c r="F225" s="522"/>
      <c r="G225" s="522"/>
      <c r="H225" s="522"/>
      <c r="I225" s="517"/>
      <c r="J225" s="528"/>
      <c r="K225" s="528"/>
      <c r="L225" s="528"/>
      <c r="M225" s="528"/>
      <c r="N225" s="528"/>
      <c r="O225" s="517"/>
      <c r="P225" s="517"/>
      <c r="Q225" s="517"/>
      <c r="R225" s="517"/>
      <c r="S225" s="517"/>
      <c r="T225" s="517"/>
      <c r="U225" s="517"/>
      <c r="V225" s="517"/>
      <c r="W225" s="517"/>
      <c r="X225" s="517"/>
      <c r="Y225" s="517"/>
      <c r="Z225" s="517"/>
      <c r="AA225" s="517"/>
      <c r="AB225" s="517"/>
      <c r="AC225" s="517"/>
      <c r="AD225" s="517"/>
      <c r="AE225" s="517"/>
      <c r="AF225" s="517"/>
      <c r="AG225" s="517"/>
      <c r="AH225" s="517"/>
      <c r="AI225" s="517"/>
      <c r="AJ225" s="517"/>
      <c r="AK225" s="517"/>
      <c r="AL225" s="517"/>
      <c r="AM225" s="517"/>
      <c r="AN225" s="517"/>
      <c r="AO225" s="517"/>
      <c r="AP225" s="517"/>
      <c r="AQ225" s="517"/>
      <c r="AR225" s="517"/>
      <c r="AS225" s="517"/>
      <c r="AT225" s="517"/>
      <c r="AU225" s="517"/>
      <c r="AV225" s="517"/>
      <c r="AW225" s="517"/>
      <c r="AX225" s="517"/>
    </row>
    <row r="226" spans="1:50" customFormat="1">
      <c r="A226" s="517"/>
      <c r="B226" s="143" t="s">
        <v>119</v>
      </c>
      <c r="C226" s="517"/>
      <c r="D226" s="519">
        <v>444.57249464691495</v>
      </c>
      <c r="E226" s="519">
        <v>571.41506391321468</v>
      </c>
      <c r="F226" s="519" t="s">
        <v>148</v>
      </c>
      <c r="G226" s="519" t="s">
        <v>148</v>
      </c>
      <c r="H226" s="519" t="s">
        <v>148</v>
      </c>
      <c r="I226" s="517"/>
      <c r="J226" s="526">
        <f>IFERROR(D226-D216,"")</f>
        <v>0</v>
      </c>
      <c r="K226" s="526">
        <f t="shared" ref="K226:N228" si="60">IFERROR(E226-E216,"")</f>
        <v>1.391322723520716E-5</v>
      </c>
      <c r="L226" s="526" t="str">
        <f t="shared" si="60"/>
        <v/>
      </c>
      <c r="M226" s="526" t="str">
        <f t="shared" si="60"/>
        <v/>
      </c>
      <c r="N226" s="526" t="str">
        <f t="shared" si="60"/>
        <v/>
      </c>
      <c r="O226" s="517"/>
      <c r="P226" s="517"/>
      <c r="Q226" s="517"/>
      <c r="R226" s="517"/>
      <c r="S226" s="517"/>
      <c r="T226" s="517"/>
      <c r="U226" s="517"/>
      <c r="V226" s="517"/>
      <c r="W226" s="517"/>
      <c r="X226" s="517"/>
      <c r="Y226" s="517"/>
      <c r="Z226" s="517"/>
      <c r="AA226" s="517"/>
      <c r="AB226" s="517"/>
      <c r="AC226" s="517"/>
      <c r="AD226" s="517"/>
      <c r="AE226" s="517"/>
      <c r="AF226" s="517"/>
      <c r="AG226" s="517"/>
      <c r="AH226" s="517"/>
      <c r="AI226" s="517"/>
      <c r="AJ226" s="517"/>
      <c r="AK226" s="517"/>
      <c r="AL226" s="517"/>
      <c r="AM226" s="517"/>
      <c r="AN226" s="517"/>
      <c r="AO226" s="517"/>
      <c r="AP226" s="517"/>
      <c r="AQ226" s="517"/>
      <c r="AR226" s="517"/>
      <c r="AS226" s="517"/>
      <c r="AT226" s="517"/>
      <c r="AU226" s="517"/>
      <c r="AV226" s="517"/>
      <c r="AW226" s="517"/>
      <c r="AX226" s="517"/>
    </row>
    <row r="227" spans="1:50" customFormat="1" ht="15.75">
      <c r="A227" s="517"/>
      <c r="B227" s="501" t="s">
        <v>121</v>
      </c>
      <c r="C227" s="517"/>
      <c r="D227" s="520">
        <v>0</v>
      </c>
      <c r="E227" s="520">
        <v>22.968487782247525</v>
      </c>
      <c r="F227" s="520" t="s">
        <v>148</v>
      </c>
      <c r="G227" s="520" t="s">
        <v>148</v>
      </c>
      <c r="H227" s="520" t="s">
        <v>148</v>
      </c>
      <c r="I227" s="517"/>
      <c r="J227" s="527">
        <f t="shared" ref="J227:J228" si="61">IFERROR(D227-D217,"")</f>
        <v>0</v>
      </c>
      <c r="K227" s="527">
        <f t="shared" si="60"/>
        <v>-1.2113431186111967E-2</v>
      </c>
      <c r="L227" s="527" t="str">
        <f t="shared" si="60"/>
        <v/>
      </c>
      <c r="M227" s="527" t="str">
        <f t="shared" si="60"/>
        <v/>
      </c>
      <c r="N227" s="527" t="str">
        <f t="shared" si="60"/>
        <v/>
      </c>
      <c r="O227" s="517"/>
      <c r="P227" s="517"/>
      <c r="Q227" s="517"/>
      <c r="R227" s="517"/>
      <c r="S227" s="517"/>
      <c r="T227" s="517"/>
      <c r="U227" s="517"/>
      <c r="V227" s="517"/>
      <c r="W227" s="517"/>
      <c r="X227" s="517"/>
      <c r="Y227" s="517"/>
      <c r="Z227" s="517"/>
      <c r="AA227" s="517"/>
      <c r="AB227" s="517"/>
      <c r="AC227" s="517"/>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517"/>
    </row>
    <row r="228" spans="1:50" customFormat="1" ht="15.75">
      <c r="A228" s="517"/>
      <c r="B228" s="499" t="s">
        <v>122</v>
      </c>
      <c r="C228" s="517"/>
      <c r="D228" s="519">
        <v>444.57249464691495</v>
      </c>
      <c r="E228" s="519">
        <v>594.38355169546219</v>
      </c>
      <c r="F228" s="519">
        <v>480.8974381500804</v>
      </c>
      <c r="G228" s="519">
        <v>485.08158430786926</v>
      </c>
      <c r="H228" s="519">
        <v>501.6411461483134</v>
      </c>
      <c r="I228" s="517"/>
      <c r="J228" s="526">
        <f t="shared" si="61"/>
        <v>0</v>
      </c>
      <c r="K228" s="526">
        <f t="shared" si="60"/>
        <v>-1.2099517958858996E-2</v>
      </c>
      <c r="L228" s="526">
        <f t="shared" si="60"/>
        <v>0</v>
      </c>
      <c r="M228" s="526">
        <f t="shared" si="60"/>
        <v>0</v>
      </c>
      <c r="N228" s="526">
        <f t="shared" si="60"/>
        <v>0</v>
      </c>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517"/>
      <c r="AK228" s="517"/>
      <c r="AL228" s="517"/>
      <c r="AM228" s="517"/>
      <c r="AN228" s="517"/>
      <c r="AO228" s="517"/>
      <c r="AP228" s="517"/>
      <c r="AQ228" s="517"/>
      <c r="AR228" s="517"/>
      <c r="AS228" s="517"/>
      <c r="AT228" s="517"/>
      <c r="AU228" s="517"/>
      <c r="AV228" s="517"/>
      <c r="AW228" s="517"/>
      <c r="AX228" s="517"/>
    </row>
    <row r="229" spans="1:50" customFormat="1" ht="15.75">
      <c r="A229" s="517"/>
      <c r="B229" s="499"/>
      <c r="C229" s="517"/>
      <c r="D229" s="519"/>
      <c r="E229" s="519"/>
      <c r="F229" s="519"/>
      <c r="G229" s="519"/>
      <c r="H229" s="519"/>
      <c r="I229" s="517"/>
      <c r="J229" s="526"/>
      <c r="K229" s="526"/>
      <c r="L229" s="526"/>
      <c r="M229" s="526"/>
      <c r="N229" s="526"/>
      <c r="O229" s="517"/>
      <c r="P229" s="517"/>
      <c r="Q229" s="517"/>
      <c r="R229" s="517"/>
      <c r="S229" s="517"/>
      <c r="T229" s="517"/>
      <c r="U229" s="517"/>
      <c r="V229" s="517"/>
      <c r="W229" s="517"/>
      <c r="X229" s="517"/>
      <c r="Y229" s="517"/>
      <c r="Z229" s="517"/>
      <c r="AA229" s="517"/>
      <c r="AB229" s="517"/>
      <c r="AC229" s="517"/>
      <c r="AD229" s="517"/>
      <c r="AE229" s="517"/>
      <c r="AF229" s="517"/>
      <c r="AG229" s="517"/>
      <c r="AH229" s="517"/>
      <c r="AI229" s="517"/>
      <c r="AJ229" s="517"/>
      <c r="AK229" s="517"/>
      <c r="AL229" s="517"/>
      <c r="AM229" s="517"/>
      <c r="AN229" s="517"/>
      <c r="AO229" s="517"/>
      <c r="AP229" s="517"/>
      <c r="AQ229" s="517"/>
      <c r="AR229" s="517"/>
      <c r="AS229" s="517"/>
      <c r="AT229" s="517"/>
      <c r="AU229" s="517"/>
      <c r="AV229" s="517"/>
      <c r="AW229" s="517"/>
      <c r="AX229" s="517"/>
    </row>
    <row r="230" spans="1:50" customFormat="1">
      <c r="A230" s="517"/>
      <c r="B230" s="500" t="s">
        <v>123</v>
      </c>
      <c r="C230" s="517"/>
      <c r="D230" s="519">
        <v>-1.7763200119361002</v>
      </c>
      <c r="E230" s="519">
        <v>12.740813174432743</v>
      </c>
      <c r="F230" s="519">
        <v>0</v>
      </c>
      <c r="G230" s="519">
        <v>0</v>
      </c>
      <c r="H230" s="519">
        <v>0</v>
      </c>
      <c r="I230" s="517"/>
      <c r="J230" s="526">
        <f t="shared" ref="J230:N232" si="62">IFERROR(D230-D220,"")</f>
        <v>0</v>
      </c>
      <c r="K230" s="526">
        <f t="shared" si="62"/>
        <v>12.826137920809041</v>
      </c>
      <c r="L230" s="526">
        <f t="shared" si="62"/>
        <v>0</v>
      </c>
      <c r="M230" s="526">
        <f t="shared" si="62"/>
        <v>0</v>
      </c>
      <c r="N230" s="526">
        <f t="shared" si="62"/>
        <v>0</v>
      </c>
      <c r="O230" s="517"/>
      <c r="P230" s="517"/>
      <c r="Q230" s="517"/>
      <c r="R230" s="517"/>
      <c r="S230" s="517"/>
      <c r="T230" s="517"/>
      <c r="U230" s="517"/>
      <c r="V230" s="517"/>
      <c r="W230" s="517"/>
      <c r="X230" s="517"/>
      <c r="Y230" s="517"/>
      <c r="Z230" s="517"/>
      <c r="AA230" s="517"/>
      <c r="AB230" s="517"/>
      <c r="AC230" s="517"/>
      <c r="AD230" s="517"/>
      <c r="AE230" s="517"/>
      <c r="AF230" s="517"/>
      <c r="AG230" s="517"/>
      <c r="AH230" s="517"/>
      <c r="AI230" s="517"/>
      <c r="AJ230" s="517"/>
      <c r="AK230" s="517"/>
      <c r="AL230" s="517"/>
      <c r="AM230" s="517"/>
      <c r="AN230" s="517"/>
      <c r="AO230" s="517"/>
      <c r="AP230" s="517"/>
      <c r="AQ230" s="517"/>
      <c r="AR230" s="517"/>
      <c r="AS230" s="517"/>
      <c r="AT230" s="517"/>
      <c r="AU230" s="517"/>
      <c r="AV230" s="517"/>
      <c r="AW230" s="517"/>
      <c r="AX230" s="517"/>
    </row>
    <row r="231" spans="1:50" customFormat="1" ht="15.75">
      <c r="A231" s="517"/>
      <c r="B231" s="501" t="s">
        <v>124</v>
      </c>
      <c r="C231" s="517"/>
      <c r="D231" s="520">
        <v>2.066165146909865</v>
      </c>
      <c r="E231" s="520">
        <v>3.5096277789483796</v>
      </c>
      <c r="F231" s="520">
        <v>0</v>
      </c>
      <c r="G231" s="520">
        <v>0</v>
      </c>
      <c r="H231" s="520">
        <v>0</v>
      </c>
      <c r="I231" s="517"/>
      <c r="J231" s="527">
        <f t="shared" si="62"/>
        <v>0</v>
      </c>
      <c r="K231" s="527">
        <f t="shared" si="62"/>
        <v>0</v>
      </c>
      <c r="L231" s="527">
        <f t="shared" si="62"/>
        <v>0</v>
      </c>
      <c r="M231" s="527">
        <f t="shared" si="62"/>
        <v>0</v>
      </c>
      <c r="N231" s="527">
        <f t="shared" si="62"/>
        <v>0</v>
      </c>
      <c r="O231" s="517"/>
      <c r="P231" s="517"/>
      <c r="Q231" s="517"/>
      <c r="R231" s="517"/>
      <c r="S231" s="517"/>
      <c r="T231" s="517"/>
      <c r="U231" s="517"/>
      <c r="V231" s="517"/>
      <c r="W231" s="517"/>
      <c r="X231" s="517"/>
      <c r="Y231" s="517"/>
      <c r="Z231" s="517"/>
      <c r="AA231" s="517"/>
      <c r="AB231" s="517"/>
      <c r="AC231" s="517"/>
      <c r="AD231" s="517"/>
      <c r="AE231" s="517"/>
      <c r="AF231" s="517"/>
      <c r="AG231" s="517"/>
      <c r="AH231" s="517"/>
      <c r="AI231" s="517"/>
      <c r="AJ231" s="517"/>
      <c r="AK231" s="517"/>
      <c r="AL231" s="517"/>
      <c r="AM231" s="517"/>
      <c r="AN231" s="517"/>
      <c r="AO231" s="517"/>
      <c r="AP231" s="517"/>
      <c r="AQ231" s="517"/>
      <c r="AR231" s="517"/>
      <c r="AS231" s="517"/>
      <c r="AT231" s="517"/>
      <c r="AU231" s="517"/>
      <c r="AV231" s="517"/>
      <c r="AW231" s="517"/>
      <c r="AX231" s="517"/>
    </row>
    <row r="232" spans="1:50" customFormat="1" ht="15.75">
      <c r="A232" s="517"/>
      <c r="B232" s="521" t="s">
        <v>125</v>
      </c>
      <c r="C232" s="517"/>
      <c r="D232" s="519">
        <v>444.86233978188869</v>
      </c>
      <c r="E232" s="519">
        <v>610.63399264884333</v>
      </c>
      <c r="F232" s="519">
        <v>480.8974381500804</v>
      </c>
      <c r="G232" s="519">
        <v>485.08158430786926</v>
      </c>
      <c r="H232" s="519">
        <v>501.6411461483134</v>
      </c>
      <c r="I232" s="517"/>
      <c r="J232" s="526">
        <f t="shared" si="62"/>
        <v>0</v>
      </c>
      <c r="K232" s="526">
        <f t="shared" si="62"/>
        <v>12.814038402850201</v>
      </c>
      <c r="L232" s="526">
        <f t="shared" si="62"/>
        <v>0</v>
      </c>
      <c r="M232" s="526">
        <f t="shared" si="62"/>
        <v>0</v>
      </c>
      <c r="N232" s="526">
        <f t="shared" si="62"/>
        <v>0</v>
      </c>
      <c r="O232" s="517"/>
      <c r="P232" s="517"/>
      <c r="Q232" s="517"/>
      <c r="R232" s="517"/>
      <c r="S232" s="517"/>
      <c r="T232" s="517"/>
      <c r="U232" s="517"/>
      <c r="V232" s="517"/>
      <c r="W232" s="517"/>
      <c r="X232" s="517"/>
      <c r="Y232" s="517"/>
      <c r="Z232" s="517"/>
      <c r="AA232" s="517"/>
      <c r="AB232" s="517"/>
      <c r="AC232" s="517"/>
      <c r="AD232" s="517"/>
      <c r="AE232" s="517"/>
      <c r="AF232" s="517"/>
      <c r="AG232" s="517"/>
      <c r="AH232" s="517"/>
      <c r="AI232" s="517"/>
      <c r="AJ232" s="517"/>
      <c r="AK232" s="517"/>
      <c r="AL232" s="517"/>
      <c r="AM232" s="517"/>
      <c r="AN232" s="517"/>
      <c r="AO232" s="517"/>
      <c r="AP232" s="517"/>
      <c r="AQ232" s="517"/>
      <c r="AR232" s="517"/>
      <c r="AS232" s="517"/>
      <c r="AT232" s="517"/>
      <c r="AU232" s="517"/>
      <c r="AV232" s="517"/>
      <c r="AW232" s="517"/>
      <c r="AX232" s="517"/>
    </row>
    <row r="233" spans="1:50" customFormat="1">
      <c r="A233" s="517"/>
      <c r="B233" s="517"/>
      <c r="C233" s="517"/>
      <c r="D233" s="522"/>
      <c r="E233" s="522"/>
      <c r="F233" s="522"/>
      <c r="G233" s="522"/>
      <c r="H233" s="522"/>
      <c r="I233" s="517"/>
      <c r="J233" s="517"/>
      <c r="K233" s="517"/>
      <c r="L233" s="517"/>
      <c r="M233" s="517"/>
      <c r="N233" s="517"/>
      <c r="O233" s="517"/>
      <c r="P233" s="517"/>
      <c r="Q233" s="517"/>
      <c r="R233" s="517"/>
      <c r="S233" s="517"/>
      <c r="T233" s="517"/>
      <c r="U233" s="517"/>
      <c r="V233" s="517"/>
      <c r="W233" s="517"/>
      <c r="X233" s="517"/>
      <c r="Y233" s="517"/>
      <c r="Z233" s="517"/>
      <c r="AA233" s="517"/>
      <c r="AB233" s="517"/>
      <c r="AC233" s="517"/>
      <c r="AD233" s="517"/>
      <c r="AE233" s="517"/>
      <c r="AF233" s="517"/>
      <c r="AG233" s="517"/>
      <c r="AH233" s="517"/>
      <c r="AI233" s="517"/>
      <c r="AJ233" s="517"/>
      <c r="AK233" s="517"/>
      <c r="AL233" s="517"/>
      <c r="AM233" s="517"/>
      <c r="AN233" s="517"/>
      <c r="AO233" s="517"/>
      <c r="AP233" s="517"/>
      <c r="AQ233" s="517"/>
      <c r="AR233" s="517"/>
      <c r="AS233" s="517"/>
      <c r="AT233" s="517"/>
      <c r="AU233" s="517"/>
      <c r="AV233" s="517"/>
      <c r="AW233" s="517"/>
      <c r="AX233" s="517"/>
    </row>
    <row r="234" spans="1:50" customFormat="1">
      <c r="A234" s="517"/>
      <c r="B234" s="547" t="s">
        <v>377</v>
      </c>
      <c r="D234" s="524"/>
      <c r="E234" s="524"/>
      <c r="F234" s="524"/>
      <c r="G234" s="524"/>
      <c r="H234" s="524"/>
      <c r="I234" s="517"/>
      <c r="J234" s="525" t="s">
        <v>698</v>
      </c>
      <c r="K234" s="528"/>
      <c r="L234" s="528"/>
      <c r="M234" s="528"/>
      <c r="N234" s="528"/>
      <c r="O234" s="517"/>
      <c r="P234" s="517"/>
      <c r="Q234" s="517"/>
      <c r="R234" s="517"/>
      <c r="S234" s="517"/>
      <c r="T234" s="517"/>
      <c r="U234" s="517"/>
      <c r="V234" s="517"/>
      <c r="W234" s="517"/>
      <c r="X234" s="517"/>
      <c r="Y234" s="517"/>
      <c r="Z234" s="517"/>
      <c r="AA234" s="517"/>
      <c r="AB234" s="517"/>
      <c r="AC234" s="517"/>
      <c r="AD234" s="517"/>
      <c r="AE234" s="517"/>
      <c r="AF234" s="517"/>
      <c r="AG234" s="517"/>
      <c r="AH234" s="517"/>
      <c r="AI234" s="517"/>
      <c r="AJ234" s="517"/>
      <c r="AK234" s="517"/>
      <c r="AL234" s="517"/>
      <c r="AM234" s="517"/>
      <c r="AN234" s="517"/>
      <c r="AO234" s="517"/>
      <c r="AP234" s="517"/>
      <c r="AQ234" s="517"/>
      <c r="AR234" s="517"/>
      <c r="AS234" s="517"/>
      <c r="AT234" s="517"/>
      <c r="AU234" s="517"/>
      <c r="AV234" s="517"/>
      <c r="AW234" s="517"/>
      <c r="AX234" s="517"/>
    </row>
    <row r="235" spans="1:50" customFormat="1">
      <c r="A235" s="517"/>
      <c r="B235" s="517"/>
      <c r="C235" s="517"/>
      <c r="D235" s="522"/>
      <c r="E235" s="522"/>
      <c r="F235" s="522"/>
      <c r="G235" s="522"/>
      <c r="H235" s="522"/>
      <c r="I235" s="517"/>
      <c r="J235" s="528"/>
      <c r="K235" s="528"/>
      <c r="L235" s="528"/>
      <c r="M235" s="528"/>
      <c r="N235" s="528"/>
      <c r="O235" s="517"/>
      <c r="P235" s="517"/>
      <c r="Q235" s="517"/>
      <c r="R235" s="517"/>
      <c r="S235" s="517"/>
      <c r="T235" s="517"/>
      <c r="U235" s="517"/>
      <c r="V235" s="517"/>
      <c r="W235" s="517"/>
      <c r="X235" s="517"/>
      <c r="Y235" s="517"/>
      <c r="Z235" s="517"/>
      <c r="AA235" s="517"/>
      <c r="AB235" s="517"/>
      <c r="AC235" s="517"/>
      <c r="AD235" s="517"/>
      <c r="AE235" s="517"/>
      <c r="AF235" s="517"/>
      <c r="AG235" s="517"/>
      <c r="AH235" s="517"/>
      <c r="AI235" s="517"/>
      <c r="AJ235" s="517"/>
      <c r="AK235" s="517"/>
      <c r="AL235" s="517"/>
      <c r="AM235" s="517"/>
      <c r="AN235" s="517"/>
      <c r="AO235" s="517"/>
      <c r="AP235" s="517"/>
      <c r="AQ235" s="517"/>
      <c r="AR235" s="517"/>
      <c r="AS235" s="517"/>
      <c r="AT235" s="517"/>
      <c r="AU235" s="517"/>
      <c r="AV235" s="517"/>
      <c r="AW235" s="517"/>
      <c r="AX235" s="517"/>
    </row>
    <row r="236" spans="1:50" customFormat="1">
      <c r="A236" s="517"/>
      <c r="B236" s="143" t="s">
        <v>119</v>
      </c>
      <c r="C236" s="517"/>
      <c r="D236" s="519">
        <v>444.57249464691495</v>
      </c>
      <c r="E236" s="519">
        <v>585.1952332801676</v>
      </c>
      <c r="F236" s="519" t="s">
        <v>148</v>
      </c>
      <c r="G236" s="519" t="s">
        <v>148</v>
      </c>
      <c r="H236" s="519" t="s">
        <v>148</v>
      </c>
      <c r="I236" s="517"/>
      <c r="J236" s="526">
        <f>IFERROR(D236-D226,"")</f>
        <v>0</v>
      </c>
      <c r="K236" s="526">
        <f t="shared" ref="K236:N238" si="63">IFERROR(E236-E226,"")</f>
        <v>13.780169366952919</v>
      </c>
      <c r="L236" s="526" t="str">
        <f t="shared" si="63"/>
        <v/>
      </c>
      <c r="M236" s="526" t="str">
        <f t="shared" si="63"/>
        <v/>
      </c>
      <c r="N236" s="526" t="str">
        <f t="shared" si="63"/>
        <v/>
      </c>
      <c r="O236" s="517"/>
      <c r="P236" s="517"/>
      <c r="Q236" s="517"/>
      <c r="R236" s="517"/>
      <c r="S236" s="517"/>
      <c r="T236" s="517"/>
      <c r="U236" s="517"/>
      <c r="V236" s="517"/>
      <c r="W236" s="517"/>
      <c r="X236" s="517"/>
      <c r="Y236" s="517"/>
      <c r="Z236" s="517"/>
      <c r="AA236" s="517"/>
      <c r="AB236" s="517"/>
      <c r="AC236" s="517"/>
      <c r="AD236" s="517"/>
      <c r="AE236" s="517"/>
      <c r="AF236" s="517"/>
      <c r="AG236" s="517"/>
      <c r="AH236" s="517"/>
      <c r="AI236" s="517"/>
      <c r="AJ236" s="517"/>
      <c r="AK236" s="517"/>
      <c r="AL236" s="517"/>
      <c r="AM236" s="517"/>
      <c r="AN236" s="517"/>
      <c r="AO236" s="517"/>
      <c r="AP236" s="517"/>
      <c r="AQ236" s="517"/>
      <c r="AR236" s="517"/>
      <c r="AS236" s="517"/>
      <c r="AT236" s="517"/>
      <c r="AU236" s="517"/>
      <c r="AV236" s="517"/>
      <c r="AW236" s="517"/>
      <c r="AX236" s="517"/>
    </row>
    <row r="237" spans="1:50" customFormat="1" ht="15.75">
      <c r="A237" s="517"/>
      <c r="B237" s="501" t="s">
        <v>121</v>
      </c>
      <c r="C237" s="517"/>
      <c r="D237" s="520">
        <v>0</v>
      </c>
      <c r="E237" s="520">
        <v>25.576894759600396</v>
      </c>
      <c r="F237" s="520" t="s">
        <v>148</v>
      </c>
      <c r="G237" s="520" t="s">
        <v>148</v>
      </c>
      <c r="H237" s="520" t="s">
        <v>148</v>
      </c>
      <c r="I237" s="517"/>
      <c r="J237" s="527">
        <f t="shared" ref="J237:J238" si="64">IFERROR(D237-D227,"")</f>
        <v>0</v>
      </c>
      <c r="K237" s="527">
        <f t="shared" si="63"/>
        <v>2.6084069773528711</v>
      </c>
      <c r="L237" s="527" t="str">
        <f t="shared" si="63"/>
        <v/>
      </c>
      <c r="M237" s="527" t="str">
        <f t="shared" si="63"/>
        <v/>
      </c>
      <c r="N237" s="527" t="str">
        <f t="shared" si="63"/>
        <v/>
      </c>
      <c r="O237" s="517"/>
      <c r="P237" s="517"/>
      <c r="Q237" s="517"/>
      <c r="R237" s="517"/>
      <c r="S237" s="517"/>
      <c r="T237" s="517"/>
      <c r="U237" s="517"/>
      <c r="V237" s="517"/>
      <c r="W237" s="517"/>
      <c r="X237" s="517"/>
      <c r="Y237" s="517"/>
      <c r="Z237" s="517"/>
      <c r="AA237" s="517"/>
      <c r="AB237" s="517"/>
      <c r="AC237" s="517"/>
      <c r="AD237" s="517"/>
      <c r="AE237" s="517"/>
      <c r="AF237" s="517"/>
      <c r="AG237" s="517"/>
      <c r="AH237" s="517"/>
      <c r="AI237" s="517"/>
      <c r="AJ237" s="517"/>
      <c r="AK237" s="517"/>
      <c r="AL237" s="517"/>
      <c r="AM237" s="517"/>
      <c r="AN237" s="517"/>
      <c r="AO237" s="517"/>
      <c r="AP237" s="517"/>
      <c r="AQ237" s="517"/>
      <c r="AR237" s="517"/>
      <c r="AS237" s="517"/>
      <c r="AT237" s="517"/>
      <c r="AU237" s="517"/>
      <c r="AV237" s="517"/>
      <c r="AW237" s="517"/>
      <c r="AX237" s="517"/>
    </row>
    <row r="238" spans="1:50" customFormat="1" ht="15.75">
      <c r="A238" s="517"/>
      <c r="B238" s="499" t="s">
        <v>122</v>
      </c>
      <c r="C238" s="517"/>
      <c r="D238" s="519">
        <v>444.57249464691495</v>
      </c>
      <c r="E238" s="519">
        <v>610.77212803976795</v>
      </c>
      <c r="F238" s="519">
        <v>506.97016075126299</v>
      </c>
      <c r="G238" s="519">
        <v>485.08158430786926</v>
      </c>
      <c r="H238" s="519">
        <v>501.6411461483134</v>
      </c>
      <c r="I238" s="517"/>
      <c r="J238" s="526">
        <f t="shared" si="64"/>
        <v>0</v>
      </c>
      <c r="K238" s="526">
        <f t="shared" si="63"/>
        <v>16.388576344305761</v>
      </c>
      <c r="L238" s="526">
        <f t="shared" si="63"/>
        <v>26.072722601182591</v>
      </c>
      <c r="M238" s="526">
        <f t="shared" si="63"/>
        <v>0</v>
      </c>
      <c r="N238" s="526">
        <f t="shared" si="63"/>
        <v>0</v>
      </c>
      <c r="O238" s="517"/>
      <c r="P238" s="517"/>
      <c r="Q238" s="517"/>
      <c r="R238" s="517"/>
      <c r="S238" s="517"/>
      <c r="T238" s="517"/>
      <c r="U238" s="517"/>
      <c r="V238" s="517"/>
      <c r="W238" s="517"/>
      <c r="X238" s="517"/>
      <c r="Y238" s="517"/>
      <c r="Z238" s="517"/>
      <c r="AA238" s="517"/>
      <c r="AB238" s="517"/>
      <c r="AC238" s="517"/>
      <c r="AD238" s="517"/>
      <c r="AE238" s="517"/>
      <c r="AF238" s="517"/>
      <c r="AG238" s="517"/>
      <c r="AH238" s="517"/>
      <c r="AI238" s="517"/>
      <c r="AJ238" s="517"/>
      <c r="AK238" s="517"/>
      <c r="AL238" s="517"/>
      <c r="AM238" s="517"/>
      <c r="AN238" s="517"/>
      <c r="AO238" s="517"/>
      <c r="AP238" s="517"/>
      <c r="AQ238" s="517"/>
      <c r="AR238" s="517"/>
      <c r="AS238" s="517"/>
      <c r="AT238" s="517"/>
      <c r="AU238" s="517"/>
      <c r="AV238" s="517"/>
      <c r="AW238" s="517"/>
      <c r="AX238" s="517"/>
    </row>
    <row r="239" spans="1:50" customFormat="1" ht="15.75">
      <c r="A239" s="517"/>
      <c r="B239" s="499"/>
      <c r="C239" s="517"/>
      <c r="D239" s="519"/>
      <c r="E239" s="519"/>
      <c r="F239" s="519"/>
      <c r="G239" s="519"/>
      <c r="H239" s="519"/>
      <c r="I239" s="517"/>
      <c r="J239" s="526"/>
      <c r="K239" s="526"/>
      <c r="L239" s="526"/>
      <c r="M239" s="526"/>
      <c r="N239" s="526"/>
      <c r="O239" s="517"/>
      <c r="P239" s="517"/>
      <c r="Q239" s="517"/>
      <c r="R239" s="517"/>
      <c r="S239" s="517"/>
      <c r="T239" s="517"/>
      <c r="U239" s="517"/>
      <c r="V239" s="517"/>
      <c r="W239" s="517"/>
      <c r="X239" s="517"/>
      <c r="Y239" s="517"/>
      <c r="Z239" s="517"/>
      <c r="AA239" s="517"/>
      <c r="AB239" s="517"/>
      <c r="AC239" s="517"/>
      <c r="AD239" s="517"/>
      <c r="AE239" s="517"/>
      <c r="AF239" s="517"/>
      <c r="AG239" s="517"/>
      <c r="AH239" s="517"/>
      <c r="AI239" s="517"/>
      <c r="AJ239" s="517"/>
      <c r="AK239" s="517"/>
      <c r="AL239" s="517"/>
      <c r="AM239" s="517"/>
      <c r="AN239" s="517"/>
      <c r="AO239" s="517"/>
      <c r="AP239" s="517"/>
      <c r="AQ239" s="517"/>
      <c r="AR239" s="517"/>
      <c r="AS239" s="517"/>
      <c r="AT239" s="517"/>
      <c r="AU239" s="517"/>
      <c r="AV239" s="517"/>
      <c r="AW239" s="517"/>
      <c r="AX239" s="517"/>
    </row>
    <row r="240" spans="1:50" customFormat="1">
      <c r="A240" s="517"/>
      <c r="B240" s="500" t="s">
        <v>123</v>
      </c>
      <c r="C240" s="517"/>
      <c r="D240" s="519">
        <v>-1.7763200119361002</v>
      </c>
      <c r="E240" s="519">
        <v>12.740813174432743</v>
      </c>
      <c r="F240" s="519">
        <v>0</v>
      </c>
      <c r="G240" s="519">
        <v>0</v>
      </c>
      <c r="H240" s="519">
        <v>0</v>
      </c>
      <c r="I240" s="517"/>
      <c r="J240" s="526">
        <f t="shared" ref="J240:N242" si="65">IFERROR(D240-D230,"")</f>
        <v>0</v>
      </c>
      <c r="K240" s="526">
        <f t="shared" si="65"/>
        <v>0</v>
      </c>
      <c r="L240" s="526">
        <f t="shared" si="65"/>
        <v>0</v>
      </c>
      <c r="M240" s="526">
        <f t="shared" si="65"/>
        <v>0</v>
      </c>
      <c r="N240" s="526">
        <f t="shared" si="65"/>
        <v>0</v>
      </c>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517"/>
    </row>
    <row r="241" spans="1:50" customFormat="1" ht="15.75">
      <c r="A241" s="517"/>
      <c r="B241" s="501" t="s">
        <v>124</v>
      </c>
      <c r="C241" s="517"/>
      <c r="D241" s="520">
        <v>2.066165146909865</v>
      </c>
      <c r="E241" s="520">
        <v>3.5096277789483796</v>
      </c>
      <c r="F241" s="520">
        <v>0</v>
      </c>
      <c r="G241" s="520">
        <v>0</v>
      </c>
      <c r="H241" s="520">
        <v>0</v>
      </c>
      <c r="I241" s="517"/>
      <c r="J241" s="527">
        <f t="shared" si="65"/>
        <v>0</v>
      </c>
      <c r="K241" s="527">
        <f t="shared" si="65"/>
        <v>0</v>
      </c>
      <c r="L241" s="527">
        <f t="shared" si="65"/>
        <v>0</v>
      </c>
      <c r="M241" s="527">
        <f t="shared" si="65"/>
        <v>0</v>
      </c>
      <c r="N241" s="527">
        <f t="shared" si="65"/>
        <v>0</v>
      </c>
      <c r="O241" s="517"/>
      <c r="P241" s="517"/>
      <c r="Q241" s="517"/>
      <c r="R241" s="517"/>
      <c r="S241" s="517"/>
      <c r="T241" s="517"/>
      <c r="U241" s="517"/>
      <c r="V241" s="517"/>
      <c r="W241" s="517"/>
      <c r="X241" s="517"/>
      <c r="Y241" s="517"/>
      <c r="Z241" s="517"/>
      <c r="AA241" s="517"/>
      <c r="AB241" s="517"/>
      <c r="AC241" s="517"/>
      <c r="AD241" s="517"/>
      <c r="AE241" s="517"/>
      <c r="AF241" s="517"/>
      <c r="AG241" s="517"/>
      <c r="AH241" s="517"/>
      <c r="AI241" s="517"/>
      <c r="AJ241" s="517"/>
      <c r="AK241" s="517"/>
      <c r="AL241" s="517"/>
      <c r="AM241" s="517"/>
      <c r="AN241" s="517"/>
      <c r="AO241" s="517"/>
      <c r="AP241" s="517"/>
      <c r="AQ241" s="517"/>
      <c r="AR241" s="517"/>
      <c r="AS241" s="517"/>
      <c r="AT241" s="517"/>
      <c r="AU241" s="517"/>
      <c r="AV241" s="517"/>
      <c r="AW241" s="517"/>
      <c r="AX241" s="517"/>
    </row>
    <row r="242" spans="1:50" customFormat="1" ht="15.75">
      <c r="A242" s="517"/>
      <c r="B242" s="521" t="s">
        <v>125</v>
      </c>
      <c r="C242" s="517"/>
      <c r="D242" s="519">
        <v>444.86233978188869</v>
      </c>
      <c r="E242" s="519">
        <v>627.02256899314909</v>
      </c>
      <c r="F242" s="519">
        <v>506.97016075126299</v>
      </c>
      <c r="G242" s="519">
        <v>485.08158430786926</v>
      </c>
      <c r="H242" s="519">
        <v>501.6411461483134</v>
      </c>
      <c r="I242" s="517"/>
      <c r="J242" s="526">
        <f t="shared" si="65"/>
        <v>0</v>
      </c>
      <c r="K242" s="526">
        <f t="shared" si="65"/>
        <v>16.388576344305761</v>
      </c>
      <c r="L242" s="526">
        <f t="shared" si="65"/>
        <v>26.072722601182591</v>
      </c>
      <c r="M242" s="526">
        <f t="shared" si="65"/>
        <v>0</v>
      </c>
      <c r="N242" s="526">
        <f t="shared" si="65"/>
        <v>0</v>
      </c>
      <c r="O242" s="517"/>
      <c r="P242" s="517"/>
      <c r="Q242" s="517"/>
      <c r="R242" s="517"/>
      <c r="S242" s="517"/>
      <c r="T242" s="517"/>
      <c r="U242" s="517"/>
      <c r="V242" s="517"/>
      <c r="W242" s="517"/>
      <c r="X242" s="517"/>
      <c r="Y242" s="517"/>
      <c r="Z242" s="517"/>
      <c r="AA242" s="517"/>
      <c r="AB242" s="517"/>
      <c r="AC242" s="517"/>
      <c r="AD242" s="517"/>
      <c r="AE242" s="517"/>
      <c r="AF242" s="517"/>
      <c r="AG242" s="517"/>
      <c r="AH242" s="517"/>
      <c r="AI242" s="517"/>
      <c r="AJ242" s="517"/>
      <c r="AK242" s="517"/>
      <c r="AL242" s="517"/>
      <c r="AM242" s="517"/>
      <c r="AN242" s="517"/>
      <c r="AO242" s="517"/>
      <c r="AP242" s="517"/>
      <c r="AQ242" s="517"/>
      <c r="AR242" s="517"/>
      <c r="AS242" s="517"/>
      <c r="AT242" s="517"/>
      <c r="AU242" s="517"/>
      <c r="AV242" s="517"/>
      <c r="AW242" s="517"/>
      <c r="AX242" s="517"/>
    </row>
    <row r="243" spans="1:50" customFormat="1">
      <c r="A243" s="517"/>
      <c r="B243" s="517"/>
      <c r="C243" s="517"/>
      <c r="D243" s="522"/>
      <c r="E243" s="522"/>
      <c r="F243" s="522"/>
      <c r="G243" s="522"/>
      <c r="H243" s="522"/>
      <c r="I243" s="517"/>
      <c r="J243" s="517"/>
      <c r="K243" s="517"/>
      <c r="L243" s="517"/>
      <c r="M243" s="517"/>
      <c r="N243" s="517"/>
      <c r="O243" s="517"/>
      <c r="P243" s="517"/>
      <c r="Q243" s="517"/>
      <c r="R243" s="517"/>
      <c r="S243" s="517"/>
      <c r="T243" s="517"/>
      <c r="U243" s="517"/>
      <c r="V243" s="517"/>
      <c r="W243" s="517"/>
      <c r="X243" s="517"/>
      <c r="Y243" s="517"/>
      <c r="Z243" s="517"/>
      <c r="AA243" s="517"/>
      <c r="AB243" s="517"/>
      <c r="AC243" s="517"/>
      <c r="AD243" s="517"/>
      <c r="AE243" s="517"/>
      <c r="AF243" s="517"/>
      <c r="AG243" s="517"/>
      <c r="AH243" s="517"/>
      <c r="AI243" s="517"/>
      <c r="AJ243" s="517"/>
      <c r="AK243" s="517"/>
      <c r="AL243" s="517"/>
      <c r="AM243" s="517"/>
      <c r="AN243" s="517"/>
      <c r="AO243" s="517"/>
      <c r="AP243" s="517"/>
      <c r="AQ243" s="517"/>
      <c r="AR243" s="517"/>
      <c r="AS243" s="517"/>
      <c r="AT243" s="517"/>
      <c r="AU243" s="517"/>
      <c r="AV243" s="517"/>
      <c r="AW243" s="517"/>
      <c r="AX243" s="517"/>
    </row>
    <row r="244" spans="1:50" customFormat="1">
      <c r="A244" s="517"/>
      <c r="B244" s="547" t="s">
        <v>384</v>
      </c>
      <c r="D244" s="524"/>
      <c r="E244" s="524"/>
      <c r="F244" s="524"/>
      <c r="G244" s="524"/>
      <c r="H244" s="524"/>
      <c r="I244" s="517"/>
      <c r="J244" s="525" t="s">
        <v>698</v>
      </c>
      <c r="K244" s="528"/>
      <c r="L244" s="528"/>
      <c r="M244" s="528"/>
      <c r="N244" s="528"/>
      <c r="O244" s="517"/>
      <c r="P244" s="517"/>
      <c r="Q244" s="517"/>
      <c r="R244" s="517"/>
      <c r="S244" s="517"/>
      <c r="T244" s="517"/>
      <c r="U244" s="517"/>
      <c r="V244" s="517"/>
      <c r="W244" s="517"/>
      <c r="X244" s="517"/>
      <c r="Y244" s="517"/>
      <c r="Z244" s="517"/>
      <c r="AA244" s="517"/>
      <c r="AB244" s="517"/>
      <c r="AC244" s="517"/>
      <c r="AD244" s="517"/>
      <c r="AE244" s="517"/>
      <c r="AF244" s="517"/>
      <c r="AG244" s="517"/>
      <c r="AH244" s="517"/>
      <c r="AI244" s="517"/>
      <c r="AJ244" s="517"/>
      <c r="AK244" s="517"/>
      <c r="AL244" s="517"/>
      <c r="AM244" s="517"/>
      <c r="AN244" s="517"/>
      <c r="AO244" s="517"/>
      <c r="AP244" s="517"/>
      <c r="AQ244" s="517"/>
      <c r="AR244" s="517"/>
      <c r="AS244" s="517"/>
      <c r="AT244" s="517"/>
      <c r="AU244" s="517"/>
      <c r="AV244" s="517"/>
      <c r="AW244" s="517"/>
      <c r="AX244" s="517"/>
    </row>
    <row r="245" spans="1:50" customFormat="1">
      <c r="A245" s="517"/>
      <c r="B245" s="517"/>
      <c r="C245" s="517"/>
      <c r="D245" s="522"/>
      <c r="E245" s="522"/>
      <c r="F245" s="522"/>
      <c r="G245" s="522"/>
      <c r="H245" s="522"/>
      <c r="I245" s="517"/>
      <c r="J245" s="528"/>
      <c r="K245" s="528"/>
      <c r="L245" s="528"/>
      <c r="M245" s="528"/>
      <c r="N245" s="528"/>
      <c r="O245" s="517"/>
      <c r="P245" s="517"/>
      <c r="Q245" s="517"/>
      <c r="R245" s="517"/>
      <c r="S245" s="517"/>
      <c r="T245" s="517"/>
      <c r="U245" s="517"/>
      <c r="V245" s="517"/>
      <c r="W245" s="517"/>
      <c r="X245" s="517"/>
      <c r="Y245" s="517"/>
      <c r="Z245" s="517"/>
      <c r="AA245" s="517"/>
      <c r="AB245" s="517"/>
      <c r="AC245" s="517"/>
      <c r="AD245" s="517"/>
      <c r="AE245" s="517"/>
      <c r="AF245" s="517"/>
      <c r="AG245" s="517"/>
      <c r="AH245" s="517"/>
      <c r="AI245" s="517"/>
      <c r="AJ245" s="517"/>
      <c r="AK245" s="517"/>
      <c r="AL245" s="517"/>
      <c r="AM245" s="517"/>
      <c r="AN245" s="517"/>
      <c r="AO245" s="517"/>
      <c r="AP245" s="517"/>
      <c r="AQ245" s="517"/>
      <c r="AR245" s="517"/>
      <c r="AS245" s="517"/>
      <c r="AT245" s="517"/>
      <c r="AU245" s="517"/>
      <c r="AV245" s="517"/>
      <c r="AW245" s="517"/>
      <c r="AX245" s="517"/>
    </row>
    <row r="246" spans="1:50" customFormat="1">
      <c r="A246" s="517"/>
      <c r="B246" s="143" t="s">
        <v>119</v>
      </c>
      <c r="C246" s="517"/>
      <c r="D246" s="519">
        <v>444.57249464691495</v>
      </c>
      <c r="E246" s="519">
        <v>590.27075178642372</v>
      </c>
      <c r="F246" s="519" t="s">
        <v>148</v>
      </c>
      <c r="G246" s="519" t="s">
        <v>148</v>
      </c>
      <c r="H246" s="519" t="s">
        <v>148</v>
      </c>
      <c r="I246" s="517"/>
      <c r="J246" s="526">
        <f>IFERROR(D246-D236,"")</f>
        <v>0</v>
      </c>
      <c r="K246" s="526">
        <f t="shared" ref="K246:N248" si="66">IFERROR(E246-E236,"")</f>
        <v>5.0755185062561168</v>
      </c>
      <c r="L246" s="526" t="str">
        <f t="shared" si="66"/>
        <v/>
      </c>
      <c r="M246" s="526" t="str">
        <f t="shared" si="66"/>
        <v/>
      </c>
      <c r="N246" s="526" t="str">
        <f t="shared" si="66"/>
        <v/>
      </c>
      <c r="O246" s="517"/>
      <c r="P246" s="517"/>
      <c r="Q246" s="517"/>
      <c r="R246" s="517"/>
      <c r="S246" s="517"/>
      <c r="T246" s="517"/>
      <c r="U246" s="517"/>
      <c r="V246" s="517"/>
      <c r="W246" s="517"/>
      <c r="X246" s="517"/>
      <c r="Y246" s="517"/>
      <c r="Z246" s="517"/>
      <c r="AA246" s="517"/>
      <c r="AB246" s="517"/>
      <c r="AC246" s="517"/>
      <c r="AD246" s="517"/>
      <c r="AE246" s="517"/>
      <c r="AF246" s="517"/>
      <c r="AG246" s="517"/>
      <c r="AH246" s="517"/>
      <c r="AI246" s="517"/>
      <c r="AJ246" s="517"/>
      <c r="AK246" s="517"/>
      <c r="AL246" s="517"/>
      <c r="AM246" s="517"/>
      <c r="AN246" s="517"/>
      <c r="AO246" s="517"/>
      <c r="AP246" s="517"/>
      <c r="AQ246" s="517"/>
      <c r="AR246" s="517"/>
      <c r="AS246" s="517"/>
      <c r="AT246" s="517"/>
      <c r="AU246" s="517"/>
      <c r="AV246" s="517"/>
      <c r="AW246" s="517"/>
      <c r="AX246" s="517"/>
    </row>
    <row r="247" spans="1:50" customFormat="1" ht="15.75">
      <c r="A247" s="517"/>
      <c r="B247" s="501" t="s">
        <v>121</v>
      </c>
      <c r="C247" s="517"/>
      <c r="D247" s="520">
        <v>0</v>
      </c>
      <c r="E247" s="520">
        <v>25.413257945944185</v>
      </c>
      <c r="F247" s="520" t="s">
        <v>148</v>
      </c>
      <c r="G247" s="520" t="s">
        <v>148</v>
      </c>
      <c r="H247" s="520" t="s">
        <v>148</v>
      </c>
      <c r="I247" s="517"/>
      <c r="J247" s="527">
        <f t="shared" ref="J247:J248" si="67">IFERROR(D247-D237,"")</f>
        <v>0</v>
      </c>
      <c r="K247" s="527">
        <f t="shared" si="66"/>
        <v>-0.16363681365621119</v>
      </c>
      <c r="L247" s="527" t="str">
        <f t="shared" si="66"/>
        <v/>
      </c>
      <c r="M247" s="527" t="str">
        <f t="shared" si="66"/>
        <v/>
      </c>
      <c r="N247" s="527" t="str">
        <f t="shared" si="66"/>
        <v/>
      </c>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7"/>
    </row>
    <row r="248" spans="1:50" customFormat="1" ht="15.75">
      <c r="A248" s="517"/>
      <c r="B248" s="499" t="s">
        <v>122</v>
      </c>
      <c r="C248" s="517"/>
      <c r="D248" s="519">
        <v>444.57249464691495</v>
      </c>
      <c r="E248" s="519">
        <v>615.68400973236794</v>
      </c>
      <c r="F248" s="519">
        <v>506.97016075126299</v>
      </c>
      <c r="G248" s="519">
        <v>485.08158430786926</v>
      </c>
      <c r="H248" s="519">
        <v>501.6411461483134</v>
      </c>
      <c r="I248" s="517"/>
      <c r="J248" s="526">
        <f t="shared" si="67"/>
        <v>0</v>
      </c>
      <c r="K248" s="526">
        <f t="shared" si="66"/>
        <v>4.9118816925999909</v>
      </c>
      <c r="L248" s="526">
        <f t="shared" si="66"/>
        <v>0</v>
      </c>
      <c r="M248" s="526">
        <f t="shared" si="66"/>
        <v>0</v>
      </c>
      <c r="N248" s="526">
        <f t="shared" si="66"/>
        <v>0</v>
      </c>
      <c r="O248" s="517"/>
      <c r="P248" s="517"/>
      <c r="Q248" s="517"/>
      <c r="R248" s="517"/>
      <c r="S248" s="517"/>
      <c r="T248" s="517"/>
      <c r="U248" s="517"/>
      <c r="V248" s="517"/>
      <c r="W248" s="517"/>
      <c r="X248" s="517"/>
      <c r="Y248" s="517"/>
      <c r="Z248" s="517"/>
      <c r="AA248" s="517"/>
      <c r="AB248" s="517"/>
      <c r="AC248" s="517"/>
      <c r="AD248" s="517"/>
      <c r="AE248" s="517"/>
      <c r="AF248" s="517"/>
      <c r="AG248" s="517"/>
      <c r="AH248" s="517"/>
      <c r="AI248" s="517"/>
      <c r="AJ248" s="517"/>
      <c r="AK248" s="517"/>
      <c r="AL248" s="517"/>
      <c r="AM248" s="517"/>
      <c r="AN248" s="517"/>
      <c r="AO248" s="517"/>
      <c r="AP248" s="517"/>
      <c r="AQ248" s="517"/>
      <c r="AR248" s="517"/>
      <c r="AS248" s="517"/>
      <c r="AT248" s="517"/>
      <c r="AU248" s="517"/>
      <c r="AV248" s="517"/>
      <c r="AW248" s="517"/>
      <c r="AX248" s="517"/>
    </row>
    <row r="249" spans="1:50" customFormat="1" ht="15.75">
      <c r="A249" s="517"/>
      <c r="B249" s="499"/>
      <c r="C249" s="517"/>
      <c r="D249" s="519"/>
      <c r="E249" s="519"/>
      <c r="F249" s="519"/>
      <c r="G249" s="519"/>
      <c r="H249" s="519"/>
      <c r="I249" s="517"/>
      <c r="J249" s="526"/>
      <c r="K249" s="526"/>
      <c r="L249" s="526"/>
      <c r="M249" s="526"/>
      <c r="N249" s="526"/>
      <c r="O249" s="517"/>
      <c r="P249" s="517"/>
      <c r="Q249" s="517"/>
      <c r="R249" s="517"/>
      <c r="S249" s="517"/>
      <c r="T249" s="517"/>
      <c r="U249" s="517"/>
      <c r="V249" s="517"/>
      <c r="W249" s="517"/>
      <c r="X249" s="517"/>
      <c r="Y249" s="517"/>
      <c r="Z249" s="517"/>
      <c r="AA249" s="517"/>
      <c r="AB249" s="517"/>
      <c r="AC249" s="517"/>
      <c r="AD249" s="517"/>
      <c r="AE249" s="517"/>
      <c r="AF249" s="517"/>
      <c r="AG249" s="517"/>
      <c r="AH249" s="517"/>
      <c r="AI249" s="517"/>
      <c r="AJ249" s="517"/>
      <c r="AK249" s="517"/>
      <c r="AL249" s="517"/>
      <c r="AM249" s="517"/>
      <c r="AN249" s="517"/>
      <c r="AO249" s="517"/>
      <c r="AP249" s="517"/>
      <c r="AQ249" s="517"/>
      <c r="AR249" s="517"/>
      <c r="AS249" s="517"/>
      <c r="AT249" s="517"/>
      <c r="AU249" s="517"/>
      <c r="AV249" s="517"/>
      <c r="AW249" s="517"/>
      <c r="AX249" s="517"/>
    </row>
    <row r="250" spans="1:50" customFormat="1">
      <c r="A250" s="517"/>
      <c r="B250" s="500" t="s">
        <v>123</v>
      </c>
      <c r="C250" s="517"/>
      <c r="D250" s="519">
        <v>-1.7763200119361002</v>
      </c>
      <c r="E250" s="519">
        <v>12.740813174432743</v>
      </c>
      <c r="F250" s="519">
        <v>0</v>
      </c>
      <c r="G250" s="519">
        <v>0</v>
      </c>
      <c r="H250" s="519">
        <v>0</v>
      </c>
      <c r="I250" s="517"/>
      <c r="J250" s="526">
        <f t="shared" ref="J250:N252" si="68">IFERROR(D250-D240,"")</f>
        <v>0</v>
      </c>
      <c r="K250" s="526">
        <f t="shared" si="68"/>
        <v>0</v>
      </c>
      <c r="L250" s="526">
        <f t="shared" si="68"/>
        <v>0</v>
      </c>
      <c r="M250" s="526">
        <f t="shared" si="68"/>
        <v>0</v>
      </c>
      <c r="N250" s="526">
        <f t="shared" si="68"/>
        <v>0</v>
      </c>
      <c r="O250" s="517"/>
      <c r="P250" s="517"/>
      <c r="Q250" s="517"/>
      <c r="R250" s="517"/>
      <c r="S250" s="517"/>
      <c r="T250" s="517"/>
      <c r="U250" s="517"/>
      <c r="V250" s="517"/>
      <c r="W250" s="517"/>
      <c r="X250" s="517"/>
      <c r="Y250" s="517"/>
      <c r="Z250" s="517"/>
      <c r="AA250" s="517"/>
      <c r="AB250" s="517"/>
      <c r="AC250" s="517"/>
      <c r="AD250" s="517"/>
      <c r="AE250" s="517"/>
      <c r="AF250" s="517"/>
      <c r="AG250" s="517"/>
      <c r="AH250" s="517"/>
      <c r="AI250" s="517"/>
      <c r="AJ250" s="517"/>
      <c r="AK250" s="517"/>
      <c r="AL250" s="517"/>
      <c r="AM250" s="517"/>
      <c r="AN250" s="517"/>
      <c r="AO250" s="517"/>
      <c r="AP250" s="517"/>
      <c r="AQ250" s="517"/>
      <c r="AR250" s="517"/>
      <c r="AS250" s="517"/>
      <c r="AT250" s="517"/>
      <c r="AU250" s="517"/>
      <c r="AV250" s="517"/>
      <c r="AW250" s="517"/>
      <c r="AX250" s="517"/>
    </row>
    <row r="251" spans="1:50" customFormat="1" ht="15.75">
      <c r="A251" s="517"/>
      <c r="B251" s="501" t="s">
        <v>124</v>
      </c>
      <c r="C251" s="517"/>
      <c r="D251" s="520">
        <v>2.066165146909865</v>
      </c>
      <c r="E251" s="520">
        <v>3.5096277789483796</v>
      </c>
      <c r="F251" s="520">
        <v>0</v>
      </c>
      <c r="G251" s="520">
        <v>0</v>
      </c>
      <c r="H251" s="520">
        <v>0</v>
      </c>
      <c r="I251" s="517"/>
      <c r="J251" s="527">
        <f t="shared" si="68"/>
        <v>0</v>
      </c>
      <c r="K251" s="527">
        <f t="shared" si="68"/>
        <v>0</v>
      </c>
      <c r="L251" s="527">
        <f t="shared" si="68"/>
        <v>0</v>
      </c>
      <c r="M251" s="527">
        <f t="shared" si="68"/>
        <v>0</v>
      </c>
      <c r="N251" s="527">
        <f t="shared" si="68"/>
        <v>0</v>
      </c>
      <c r="O251" s="517"/>
      <c r="P251" s="517"/>
      <c r="Q251" s="517"/>
      <c r="R251" s="517"/>
      <c r="S251" s="517"/>
      <c r="T251" s="517"/>
      <c r="U251" s="517"/>
      <c r="V251" s="517"/>
      <c r="W251" s="517"/>
      <c r="X251" s="517"/>
      <c r="Y251" s="517"/>
      <c r="Z251" s="517"/>
      <c r="AA251" s="517"/>
      <c r="AB251" s="517"/>
      <c r="AC251" s="517"/>
      <c r="AD251" s="517"/>
      <c r="AE251" s="517"/>
      <c r="AF251" s="517"/>
      <c r="AG251" s="517"/>
      <c r="AH251" s="517"/>
      <c r="AI251" s="517"/>
      <c r="AJ251" s="517"/>
      <c r="AK251" s="517"/>
      <c r="AL251" s="517"/>
      <c r="AM251" s="517"/>
      <c r="AN251" s="517"/>
      <c r="AO251" s="517"/>
      <c r="AP251" s="517"/>
      <c r="AQ251" s="517"/>
      <c r="AR251" s="517"/>
      <c r="AS251" s="517"/>
      <c r="AT251" s="517"/>
      <c r="AU251" s="517"/>
      <c r="AV251" s="517"/>
      <c r="AW251" s="517"/>
      <c r="AX251" s="517"/>
    </row>
    <row r="252" spans="1:50" customFormat="1" ht="15.75">
      <c r="A252" s="517"/>
      <c r="B252" s="521" t="s">
        <v>125</v>
      </c>
      <c r="C252" s="517"/>
      <c r="D252" s="519">
        <v>444.86233978188869</v>
      </c>
      <c r="E252" s="519">
        <v>631.93445068574908</v>
      </c>
      <c r="F252" s="519">
        <v>506.97016075126299</v>
      </c>
      <c r="G252" s="519">
        <v>485.08158430786926</v>
      </c>
      <c r="H252" s="519">
        <v>501.6411461483134</v>
      </c>
      <c r="I252" s="517"/>
      <c r="J252" s="526">
        <f t="shared" si="68"/>
        <v>0</v>
      </c>
      <c r="K252" s="526">
        <f t="shared" si="68"/>
        <v>4.9118816925999909</v>
      </c>
      <c r="L252" s="526">
        <f t="shared" si="68"/>
        <v>0</v>
      </c>
      <c r="M252" s="526">
        <f t="shared" si="68"/>
        <v>0</v>
      </c>
      <c r="N252" s="526">
        <f t="shared" si="68"/>
        <v>0</v>
      </c>
      <c r="O252" s="517"/>
      <c r="P252" s="517"/>
      <c r="Q252" s="517"/>
      <c r="R252" s="517"/>
      <c r="S252" s="517"/>
      <c r="T252" s="517"/>
      <c r="U252" s="517"/>
      <c r="V252" s="517"/>
      <c r="W252" s="517"/>
      <c r="X252" s="517"/>
      <c r="Y252" s="517"/>
      <c r="Z252" s="517"/>
      <c r="AA252" s="517"/>
      <c r="AB252" s="517"/>
      <c r="AC252" s="517"/>
      <c r="AD252" s="517"/>
      <c r="AE252" s="517"/>
      <c r="AF252" s="517"/>
      <c r="AG252" s="517"/>
      <c r="AH252" s="517"/>
      <c r="AI252" s="517"/>
      <c r="AJ252" s="517"/>
      <c r="AK252" s="517"/>
      <c r="AL252" s="517"/>
      <c r="AM252" s="517"/>
      <c r="AN252" s="517"/>
      <c r="AO252" s="517"/>
      <c r="AP252" s="517"/>
      <c r="AQ252" s="517"/>
      <c r="AR252" s="517"/>
      <c r="AS252" s="517"/>
      <c r="AT252" s="517"/>
      <c r="AU252" s="517"/>
      <c r="AV252" s="517"/>
      <c r="AW252" s="517"/>
      <c r="AX252" s="517"/>
    </row>
    <row r="253" spans="1:50" customFormat="1">
      <c r="A253" s="517"/>
      <c r="B253" s="517"/>
      <c r="C253" s="517"/>
      <c r="D253" s="522"/>
      <c r="E253" s="522"/>
      <c r="F253" s="522"/>
      <c r="G253" s="522"/>
      <c r="H253" s="522"/>
      <c r="I253" s="517"/>
      <c r="J253" s="517"/>
      <c r="K253" s="517"/>
      <c r="L253" s="517"/>
      <c r="M253" s="517"/>
      <c r="N253" s="517"/>
      <c r="O253" s="517"/>
      <c r="P253" s="517"/>
      <c r="Q253" s="517"/>
      <c r="R253" s="517"/>
      <c r="S253" s="517"/>
      <c r="T253" s="517"/>
      <c r="U253" s="517"/>
      <c r="V253" s="517"/>
      <c r="W253" s="517"/>
      <c r="X253" s="517"/>
      <c r="Y253" s="517"/>
      <c r="Z253" s="517"/>
      <c r="AA253" s="517"/>
      <c r="AB253" s="517"/>
      <c r="AC253" s="517"/>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517"/>
    </row>
    <row r="254" spans="1:50" customFormat="1">
      <c r="A254" s="517"/>
      <c r="B254" s="547" t="s">
        <v>764</v>
      </c>
      <c r="D254" s="524"/>
      <c r="E254" s="524"/>
      <c r="F254" s="524"/>
      <c r="G254" s="524"/>
      <c r="H254" s="524"/>
      <c r="I254" s="517"/>
      <c r="J254" s="525" t="s">
        <v>698</v>
      </c>
      <c r="K254" s="528"/>
      <c r="L254" s="528"/>
      <c r="M254" s="528"/>
      <c r="N254" s="528"/>
      <c r="O254" s="517"/>
      <c r="P254" s="517"/>
      <c r="Q254" s="517"/>
      <c r="R254" s="517"/>
      <c r="S254" s="517"/>
      <c r="T254" s="517"/>
      <c r="U254" s="517"/>
      <c r="V254" s="517"/>
      <c r="W254" s="517"/>
      <c r="X254" s="517"/>
      <c r="Y254" s="517"/>
      <c r="Z254" s="517"/>
      <c r="AA254" s="517"/>
      <c r="AB254" s="517"/>
      <c r="AC254" s="517"/>
      <c r="AD254" s="517"/>
      <c r="AE254" s="517"/>
      <c r="AF254" s="517"/>
      <c r="AG254" s="517"/>
      <c r="AH254" s="517"/>
      <c r="AI254" s="517"/>
      <c r="AJ254" s="517"/>
      <c r="AK254" s="517"/>
      <c r="AL254" s="517"/>
      <c r="AM254" s="517"/>
      <c r="AN254" s="517"/>
      <c r="AO254" s="517"/>
      <c r="AP254" s="517"/>
      <c r="AQ254" s="517"/>
      <c r="AR254" s="517"/>
      <c r="AS254" s="517"/>
      <c r="AT254" s="517"/>
      <c r="AU254" s="517"/>
      <c r="AV254" s="517"/>
      <c r="AW254" s="517"/>
      <c r="AX254" s="517"/>
    </row>
    <row r="255" spans="1:50" customFormat="1">
      <c r="A255" s="517"/>
      <c r="B255" s="517"/>
      <c r="C255" s="517"/>
      <c r="D255" s="522"/>
      <c r="E255" s="522"/>
      <c r="F255" s="522"/>
      <c r="G255" s="522"/>
      <c r="H255" s="522"/>
      <c r="I255" s="517"/>
      <c r="J255" s="528"/>
      <c r="K255" s="528"/>
      <c r="L255" s="528"/>
      <c r="M255" s="528"/>
      <c r="N255" s="528"/>
      <c r="O255" s="517"/>
      <c r="P255" s="517"/>
      <c r="Q255" s="517"/>
      <c r="R255" s="517"/>
      <c r="S255" s="517"/>
      <c r="T255" s="517"/>
      <c r="U255" s="517"/>
      <c r="V255" s="517"/>
      <c r="W255" s="517"/>
      <c r="X255" s="517"/>
      <c r="Y255" s="517"/>
      <c r="Z255" s="517"/>
      <c r="AA255" s="517"/>
      <c r="AB255" s="517"/>
      <c r="AC255" s="517"/>
      <c r="AD255" s="517"/>
      <c r="AE255" s="517"/>
      <c r="AF255" s="517"/>
      <c r="AG255" s="517"/>
      <c r="AH255" s="517"/>
      <c r="AI255" s="517"/>
      <c r="AJ255" s="517"/>
      <c r="AK255" s="517"/>
      <c r="AL255" s="517"/>
      <c r="AM255" s="517"/>
      <c r="AN255" s="517"/>
      <c r="AO255" s="517"/>
      <c r="AP255" s="517"/>
      <c r="AQ255" s="517"/>
      <c r="AR255" s="517"/>
      <c r="AS255" s="517"/>
      <c r="AT255" s="517"/>
      <c r="AU255" s="517"/>
      <c r="AV255" s="517"/>
      <c r="AW255" s="517"/>
      <c r="AX255" s="517"/>
    </row>
    <row r="256" spans="1:50" customFormat="1">
      <c r="A256" s="517"/>
      <c r="B256" s="143" t="s">
        <v>119</v>
      </c>
      <c r="C256" s="517"/>
      <c r="D256" s="519">
        <v>444.57249464691495</v>
      </c>
      <c r="E256" s="519">
        <v>581.88658922234413</v>
      </c>
      <c r="F256" s="519" t="s">
        <v>148</v>
      </c>
      <c r="G256" s="519" t="s">
        <v>148</v>
      </c>
      <c r="H256" s="519" t="s">
        <v>148</v>
      </c>
      <c r="I256" s="517"/>
      <c r="J256" s="526">
        <f>IFERROR(D256-D246,"")</f>
        <v>0</v>
      </c>
      <c r="K256" s="526">
        <f t="shared" ref="K256:N258" si="69">IFERROR(E256-E246,"")</f>
        <v>-8.3841625640795883</v>
      </c>
      <c r="L256" s="526" t="str">
        <f t="shared" si="69"/>
        <v/>
      </c>
      <c r="M256" s="526" t="str">
        <f t="shared" si="69"/>
        <v/>
      </c>
      <c r="N256" s="526" t="str">
        <f t="shared" si="69"/>
        <v/>
      </c>
      <c r="O256" s="517"/>
      <c r="P256" s="517"/>
      <c r="Q256" s="517"/>
      <c r="R256" s="517"/>
      <c r="S256" s="517"/>
      <c r="T256" s="517"/>
      <c r="U256" s="517"/>
      <c r="V256" s="517"/>
      <c r="W256" s="517"/>
      <c r="X256" s="517"/>
      <c r="Y256" s="517"/>
      <c r="Z256" s="517"/>
      <c r="AA256" s="517"/>
      <c r="AB256" s="517"/>
      <c r="AC256" s="517"/>
      <c r="AD256" s="517"/>
      <c r="AE256" s="517"/>
      <c r="AF256" s="517"/>
      <c r="AG256" s="517"/>
      <c r="AH256" s="517"/>
      <c r="AI256" s="517"/>
      <c r="AJ256" s="517"/>
      <c r="AK256" s="517"/>
      <c r="AL256" s="517"/>
      <c r="AM256" s="517"/>
      <c r="AN256" s="517"/>
      <c r="AO256" s="517"/>
      <c r="AP256" s="517"/>
      <c r="AQ256" s="517"/>
      <c r="AR256" s="517"/>
      <c r="AS256" s="517"/>
      <c r="AT256" s="517"/>
      <c r="AU256" s="517"/>
      <c r="AV256" s="517"/>
      <c r="AW256" s="517"/>
      <c r="AX256" s="517"/>
    </row>
    <row r="257" spans="1:50" customFormat="1" ht="15.75">
      <c r="A257" s="517"/>
      <c r="B257" s="501" t="s">
        <v>121</v>
      </c>
      <c r="C257" s="517"/>
      <c r="D257" s="520">
        <v>0</v>
      </c>
      <c r="E257" s="520">
        <v>25.413257945944185</v>
      </c>
      <c r="F257" s="520" t="s">
        <v>148</v>
      </c>
      <c r="G257" s="520" t="s">
        <v>148</v>
      </c>
      <c r="H257" s="520" t="s">
        <v>148</v>
      </c>
      <c r="I257" s="517"/>
      <c r="J257" s="527">
        <f t="shared" ref="J257:J258" si="70">IFERROR(D257-D247,"")</f>
        <v>0</v>
      </c>
      <c r="K257" s="527">
        <f t="shared" si="69"/>
        <v>0</v>
      </c>
      <c r="L257" s="527" t="str">
        <f t="shared" si="69"/>
        <v/>
      </c>
      <c r="M257" s="527" t="str">
        <f t="shared" si="69"/>
        <v/>
      </c>
      <c r="N257" s="527" t="str">
        <f t="shared" si="69"/>
        <v/>
      </c>
      <c r="O257" s="517"/>
      <c r="P257" s="517"/>
      <c r="Q257" s="517"/>
      <c r="R257" s="517"/>
      <c r="S257" s="517"/>
      <c r="T257" s="517"/>
      <c r="U257" s="517"/>
      <c r="V257" s="517"/>
      <c r="W257" s="517"/>
      <c r="X257" s="517"/>
      <c r="Y257" s="517"/>
      <c r="Z257" s="517"/>
      <c r="AA257" s="517"/>
      <c r="AB257" s="517"/>
      <c r="AC257" s="517"/>
      <c r="AD257" s="517"/>
      <c r="AE257" s="517"/>
      <c r="AF257" s="517"/>
      <c r="AG257" s="517"/>
      <c r="AH257" s="517"/>
      <c r="AI257" s="517"/>
      <c r="AJ257" s="517"/>
      <c r="AK257" s="517"/>
      <c r="AL257" s="517"/>
      <c r="AM257" s="517"/>
      <c r="AN257" s="517"/>
      <c r="AO257" s="517"/>
      <c r="AP257" s="517"/>
      <c r="AQ257" s="517"/>
      <c r="AR257" s="517"/>
      <c r="AS257" s="517"/>
      <c r="AT257" s="517"/>
      <c r="AU257" s="517"/>
      <c r="AV257" s="517"/>
      <c r="AW257" s="517"/>
      <c r="AX257" s="517"/>
    </row>
    <row r="258" spans="1:50" customFormat="1" ht="15.75">
      <c r="A258" s="517"/>
      <c r="B258" s="499" t="s">
        <v>122</v>
      </c>
      <c r="C258" s="517"/>
      <c r="D258" s="519">
        <v>444.57249464691495</v>
      </c>
      <c r="E258" s="519">
        <v>607.29984716828835</v>
      </c>
      <c r="F258" s="519">
        <v>506.97016075126299</v>
      </c>
      <c r="G258" s="519">
        <v>485.08158430786926</v>
      </c>
      <c r="H258" s="519">
        <v>501.6411461483134</v>
      </c>
      <c r="I258" s="517"/>
      <c r="J258" s="526">
        <f t="shared" si="70"/>
        <v>0</v>
      </c>
      <c r="K258" s="526">
        <f t="shared" si="69"/>
        <v>-8.3841625640795883</v>
      </c>
      <c r="L258" s="526">
        <f t="shared" si="69"/>
        <v>0</v>
      </c>
      <c r="M258" s="526">
        <f t="shared" si="69"/>
        <v>0</v>
      </c>
      <c r="N258" s="526">
        <f t="shared" si="69"/>
        <v>0</v>
      </c>
      <c r="O258" s="517"/>
      <c r="P258" s="517"/>
      <c r="Q258" s="517"/>
      <c r="R258" s="517"/>
      <c r="S258" s="517"/>
      <c r="T258" s="517"/>
      <c r="U258" s="517"/>
      <c r="V258" s="517"/>
      <c r="W258" s="517"/>
      <c r="X258" s="517"/>
      <c r="Y258" s="517"/>
      <c r="Z258" s="517"/>
      <c r="AA258" s="517"/>
      <c r="AB258" s="517"/>
      <c r="AC258" s="517"/>
      <c r="AD258" s="517"/>
      <c r="AE258" s="517"/>
      <c r="AF258" s="517"/>
      <c r="AG258" s="517"/>
      <c r="AH258" s="517"/>
      <c r="AI258" s="517"/>
      <c r="AJ258" s="517"/>
      <c r="AK258" s="517"/>
      <c r="AL258" s="517"/>
      <c r="AM258" s="517"/>
      <c r="AN258" s="517"/>
      <c r="AO258" s="517"/>
      <c r="AP258" s="517"/>
      <c r="AQ258" s="517"/>
      <c r="AR258" s="517"/>
      <c r="AS258" s="517"/>
      <c r="AT258" s="517"/>
      <c r="AU258" s="517"/>
      <c r="AV258" s="517"/>
      <c r="AW258" s="517"/>
      <c r="AX258" s="517"/>
    </row>
    <row r="259" spans="1:50" customFormat="1" ht="15.75">
      <c r="A259" s="517"/>
      <c r="B259" s="499"/>
      <c r="C259" s="517"/>
      <c r="D259" s="519"/>
      <c r="E259" s="519"/>
      <c r="F259" s="519"/>
      <c r="G259" s="519"/>
      <c r="H259" s="519"/>
      <c r="I259" s="517"/>
      <c r="J259" s="526"/>
      <c r="K259" s="526"/>
      <c r="L259" s="526"/>
      <c r="M259" s="526"/>
      <c r="N259" s="526"/>
      <c r="O259" s="517"/>
      <c r="P259" s="517"/>
      <c r="Q259" s="517"/>
      <c r="R259" s="517"/>
      <c r="S259" s="517"/>
      <c r="T259" s="517"/>
      <c r="U259" s="517"/>
      <c r="V259" s="517"/>
      <c r="W259" s="517"/>
      <c r="X259" s="517"/>
      <c r="Y259" s="517"/>
      <c r="Z259" s="517"/>
      <c r="AA259" s="517"/>
      <c r="AB259" s="517"/>
      <c r="AC259" s="517"/>
      <c r="AD259" s="517"/>
      <c r="AE259" s="517"/>
      <c r="AF259" s="517"/>
      <c r="AG259" s="517"/>
      <c r="AH259" s="517"/>
      <c r="AI259" s="517"/>
      <c r="AJ259" s="517"/>
      <c r="AK259" s="517"/>
      <c r="AL259" s="517"/>
      <c r="AM259" s="517"/>
      <c r="AN259" s="517"/>
      <c r="AO259" s="517"/>
      <c r="AP259" s="517"/>
      <c r="AQ259" s="517"/>
      <c r="AR259" s="517"/>
      <c r="AS259" s="517"/>
      <c r="AT259" s="517"/>
      <c r="AU259" s="517"/>
      <c r="AV259" s="517"/>
      <c r="AW259" s="517"/>
      <c r="AX259" s="517"/>
    </row>
    <row r="260" spans="1:50" customFormat="1">
      <c r="A260" s="517"/>
      <c r="B260" s="500" t="s">
        <v>123</v>
      </c>
      <c r="C260" s="517"/>
      <c r="D260" s="519">
        <v>-1.7763200119361002</v>
      </c>
      <c r="E260" s="519">
        <v>12.740813174432743</v>
      </c>
      <c r="F260" s="519">
        <v>0</v>
      </c>
      <c r="G260" s="519">
        <v>0</v>
      </c>
      <c r="H260" s="519">
        <v>0</v>
      </c>
      <c r="I260" s="517"/>
      <c r="J260" s="526">
        <f t="shared" ref="J260:N262" si="71">IFERROR(D260-D250,"")</f>
        <v>0</v>
      </c>
      <c r="K260" s="526">
        <f t="shared" si="71"/>
        <v>0</v>
      </c>
      <c r="L260" s="526">
        <f t="shared" si="71"/>
        <v>0</v>
      </c>
      <c r="M260" s="526">
        <f t="shared" si="71"/>
        <v>0</v>
      </c>
      <c r="N260" s="526">
        <f t="shared" si="71"/>
        <v>0</v>
      </c>
      <c r="O260" s="517"/>
      <c r="P260" s="517"/>
      <c r="Q260" s="517"/>
      <c r="R260" s="517"/>
      <c r="S260" s="517"/>
      <c r="T260" s="517"/>
      <c r="U260" s="517"/>
      <c r="V260" s="517"/>
      <c r="W260" s="517"/>
      <c r="X260" s="517"/>
      <c r="Y260" s="517"/>
      <c r="Z260" s="517"/>
      <c r="AA260" s="517"/>
      <c r="AB260" s="517"/>
      <c r="AC260" s="517"/>
      <c r="AD260" s="517"/>
      <c r="AE260" s="517"/>
      <c r="AF260" s="517"/>
      <c r="AG260" s="517"/>
      <c r="AH260" s="517"/>
      <c r="AI260" s="517"/>
      <c r="AJ260" s="517"/>
      <c r="AK260" s="517"/>
      <c r="AL260" s="517"/>
      <c r="AM260" s="517"/>
      <c r="AN260" s="517"/>
      <c r="AO260" s="517"/>
      <c r="AP260" s="517"/>
      <c r="AQ260" s="517"/>
      <c r="AR260" s="517"/>
      <c r="AS260" s="517"/>
      <c r="AT260" s="517"/>
      <c r="AU260" s="517"/>
      <c r="AV260" s="517"/>
      <c r="AW260" s="517"/>
      <c r="AX260" s="517"/>
    </row>
    <row r="261" spans="1:50" customFormat="1" ht="15.75">
      <c r="A261" s="517"/>
      <c r="B261" s="501" t="s">
        <v>124</v>
      </c>
      <c r="C261" s="517"/>
      <c r="D261" s="520">
        <v>2.066165146909865</v>
      </c>
      <c r="E261" s="520">
        <v>3.5096277789483796</v>
      </c>
      <c r="F261" s="520">
        <v>0</v>
      </c>
      <c r="G261" s="520">
        <v>0</v>
      </c>
      <c r="H261" s="520">
        <v>0</v>
      </c>
      <c r="I261" s="517"/>
      <c r="J261" s="527">
        <f t="shared" si="71"/>
        <v>0</v>
      </c>
      <c r="K261" s="527">
        <f t="shared" si="71"/>
        <v>0</v>
      </c>
      <c r="L261" s="527">
        <f t="shared" si="71"/>
        <v>0</v>
      </c>
      <c r="M261" s="527">
        <f t="shared" si="71"/>
        <v>0</v>
      </c>
      <c r="N261" s="527">
        <f t="shared" si="71"/>
        <v>0</v>
      </c>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c r="AX261" s="517"/>
    </row>
    <row r="262" spans="1:50" customFormat="1" ht="15.75">
      <c r="A262" s="517"/>
      <c r="B262" s="521" t="s">
        <v>125</v>
      </c>
      <c r="C262" s="517"/>
      <c r="D262" s="519">
        <v>444.86233978188869</v>
      </c>
      <c r="E262" s="519">
        <v>623.5502881216695</v>
      </c>
      <c r="F262" s="519">
        <v>506.97016075126299</v>
      </c>
      <c r="G262" s="519">
        <v>485.08158430786926</v>
      </c>
      <c r="H262" s="519">
        <v>501.6411461483134</v>
      </c>
      <c r="I262" s="517"/>
      <c r="J262" s="526">
        <f t="shared" si="71"/>
        <v>0</v>
      </c>
      <c r="K262" s="526">
        <f t="shared" si="71"/>
        <v>-8.3841625640795883</v>
      </c>
      <c r="L262" s="526">
        <f t="shared" si="71"/>
        <v>0</v>
      </c>
      <c r="M262" s="526">
        <f t="shared" si="71"/>
        <v>0</v>
      </c>
      <c r="N262" s="526">
        <f t="shared" si="71"/>
        <v>0</v>
      </c>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c r="AX262" s="517"/>
    </row>
    <row r="263" spans="1:50" customFormat="1">
      <c r="A263" s="517"/>
      <c r="B263" s="517"/>
      <c r="C263" s="517"/>
      <c r="D263" s="522"/>
      <c r="E263" s="522"/>
      <c r="F263" s="522"/>
      <c r="G263" s="522"/>
      <c r="H263" s="522"/>
      <c r="I263" s="517"/>
      <c r="J263" s="517"/>
      <c r="K263" s="517"/>
      <c r="L263" s="517"/>
      <c r="M263" s="517"/>
      <c r="N263" s="517"/>
      <c r="O263" s="517"/>
      <c r="P263" s="517"/>
      <c r="Q263" s="517"/>
      <c r="R263" s="517"/>
      <c r="S263" s="517"/>
      <c r="T263" s="517"/>
      <c r="U263" s="517"/>
      <c r="V263" s="517"/>
      <c r="W263" s="517"/>
      <c r="X263" s="517"/>
      <c r="Y263" s="517"/>
      <c r="Z263" s="517"/>
      <c r="AA263" s="517"/>
      <c r="AB263" s="517"/>
      <c r="AC263" s="517"/>
      <c r="AD263" s="517"/>
      <c r="AE263" s="517"/>
      <c r="AF263" s="517"/>
      <c r="AG263" s="517"/>
      <c r="AH263" s="517"/>
      <c r="AI263" s="517"/>
      <c r="AJ263" s="517"/>
      <c r="AK263" s="517"/>
      <c r="AL263" s="517"/>
      <c r="AM263" s="517"/>
      <c r="AN263" s="517"/>
      <c r="AO263" s="517"/>
      <c r="AP263" s="517"/>
      <c r="AQ263" s="517"/>
      <c r="AR263" s="517"/>
      <c r="AS263" s="517"/>
      <c r="AT263" s="517"/>
      <c r="AU263" s="517"/>
      <c r="AV263" s="517"/>
      <c r="AW263" s="517"/>
      <c r="AX263" s="517"/>
    </row>
    <row r="264" spans="1:50" customFormat="1">
      <c r="A264" s="517"/>
      <c r="B264" s="547" t="s">
        <v>596</v>
      </c>
      <c r="D264" s="524"/>
      <c r="E264" s="524"/>
      <c r="F264" s="524"/>
      <c r="G264" s="524"/>
      <c r="H264" s="524"/>
      <c r="I264" s="517"/>
      <c r="J264" s="525" t="s">
        <v>698</v>
      </c>
      <c r="K264" s="528"/>
      <c r="L264" s="528"/>
      <c r="M264" s="528"/>
      <c r="N264" s="528"/>
      <c r="O264" s="517"/>
      <c r="P264" s="517"/>
      <c r="Q264" s="517"/>
      <c r="R264" s="517"/>
      <c r="S264" s="517"/>
      <c r="T264" s="517"/>
      <c r="U264" s="517"/>
      <c r="V264" s="517"/>
      <c r="W264" s="517"/>
      <c r="X264" s="517"/>
      <c r="Y264" s="517"/>
      <c r="Z264" s="517"/>
      <c r="AA264" s="517"/>
      <c r="AB264" s="517"/>
      <c r="AC264" s="517"/>
      <c r="AD264" s="517"/>
      <c r="AE264" s="517"/>
      <c r="AF264" s="517"/>
      <c r="AG264" s="517"/>
      <c r="AH264" s="517"/>
      <c r="AI264" s="517"/>
      <c r="AJ264" s="517"/>
      <c r="AK264" s="517"/>
      <c r="AL264" s="517"/>
      <c r="AM264" s="517"/>
      <c r="AN264" s="517"/>
      <c r="AO264" s="517"/>
      <c r="AP264" s="517"/>
      <c r="AQ264" s="517"/>
      <c r="AR264" s="517"/>
      <c r="AS264" s="517"/>
      <c r="AT264" s="517"/>
      <c r="AU264" s="517"/>
      <c r="AV264" s="517"/>
      <c r="AW264" s="517"/>
      <c r="AX264" s="517"/>
    </row>
    <row r="265" spans="1:50" customFormat="1">
      <c r="A265" s="517"/>
      <c r="B265" s="517"/>
      <c r="C265" s="517"/>
      <c r="D265" s="522"/>
      <c r="E265" s="522"/>
      <c r="F265" s="522"/>
      <c r="G265" s="522"/>
      <c r="H265" s="522"/>
      <c r="I265" s="517"/>
      <c r="J265" s="528"/>
      <c r="K265" s="528"/>
      <c r="L265" s="528"/>
      <c r="M265" s="528"/>
      <c r="N265" s="528"/>
      <c r="O265" s="517"/>
      <c r="P265" s="517"/>
      <c r="Q265" s="517"/>
      <c r="R265" s="517"/>
      <c r="S265" s="517"/>
      <c r="T265" s="517"/>
      <c r="U265" s="517"/>
      <c r="V265" s="517"/>
      <c r="W265" s="517"/>
      <c r="X265" s="517"/>
      <c r="Y265" s="517"/>
      <c r="Z265" s="517"/>
      <c r="AA265" s="517"/>
      <c r="AB265" s="517"/>
      <c r="AC265" s="517"/>
      <c r="AD265" s="517"/>
      <c r="AE265" s="517"/>
      <c r="AF265" s="517"/>
      <c r="AG265" s="517"/>
      <c r="AH265" s="517"/>
      <c r="AI265" s="517"/>
      <c r="AJ265" s="517"/>
      <c r="AK265" s="517"/>
      <c r="AL265" s="517"/>
      <c r="AM265" s="517"/>
      <c r="AN265" s="517"/>
      <c r="AO265" s="517"/>
      <c r="AP265" s="517"/>
      <c r="AQ265" s="517"/>
      <c r="AR265" s="517"/>
      <c r="AS265" s="517"/>
      <c r="AT265" s="517"/>
      <c r="AU265" s="517"/>
      <c r="AV265" s="517"/>
      <c r="AW265" s="517"/>
      <c r="AX265" s="517"/>
    </row>
    <row r="266" spans="1:50" customFormat="1">
      <c r="A266" s="517"/>
      <c r="B266" s="143" t="s">
        <v>119</v>
      </c>
      <c r="C266" s="517"/>
      <c r="D266" s="519">
        <v>444.57249464691495</v>
      </c>
      <c r="E266" s="519">
        <v>581.88658922234413</v>
      </c>
      <c r="F266" s="519" t="s">
        <v>148</v>
      </c>
      <c r="G266" s="519" t="s">
        <v>148</v>
      </c>
      <c r="H266" s="519" t="s">
        <v>148</v>
      </c>
      <c r="I266" s="517"/>
      <c r="J266" s="526">
        <f>IFERROR(D266-D256,"")</f>
        <v>0</v>
      </c>
      <c r="K266" s="526">
        <f t="shared" ref="K266:N268" si="72">IFERROR(E266-E256,"")</f>
        <v>0</v>
      </c>
      <c r="L266" s="526" t="str">
        <f t="shared" si="72"/>
        <v/>
      </c>
      <c r="M266" s="526" t="str">
        <f t="shared" si="72"/>
        <v/>
      </c>
      <c r="N266" s="526" t="str">
        <f t="shared" si="72"/>
        <v/>
      </c>
      <c r="O266" s="517"/>
      <c r="P266" s="517"/>
      <c r="Q266" s="517"/>
      <c r="R266" s="517"/>
      <c r="S266" s="517"/>
      <c r="T266" s="517"/>
      <c r="U266" s="517"/>
      <c r="V266" s="517"/>
      <c r="W266" s="517"/>
      <c r="X266" s="517"/>
      <c r="Y266" s="517"/>
      <c r="Z266" s="517"/>
      <c r="AA266" s="517"/>
      <c r="AB266" s="517"/>
      <c r="AC266" s="517"/>
      <c r="AD266" s="517"/>
      <c r="AE266" s="517"/>
      <c r="AF266" s="517"/>
      <c r="AG266" s="517"/>
      <c r="AH266" s="517"/>
      <c r="AI266" s="517"/>
      <c r="AJ266" s="517"/>
      <c r="AK266" s="517"/>
      <c r="AL266" s="517"/>
      <c r="AM266" s="517"/>
      <c r="AN266" s="517"/>
      <c r="AO266" s="517"/>
      <c r="AP266" s="517"/>
      <c r="AQ266" s="517"/>
      <c r="AR266" s="517"/>
      <c r="AS266" s="517"/>
      <c r="AT266" s="517"/>
      <c r="AU266" s="517"/>
      <c r="AV266" s="517"/>
      <c r="AW266" s="517"/>
      <c r="AX266" s="517"/>
    </row>
    <row r="267" spans="1:50" customFormat="1" ht="15.75">
      <c r="A267" s="517"/>
      <c r="B267" s="501" t="s">
        <v>121</v>
      </c>
      <c r="C267" s="517"/>
      <c r="D267" s="520">
        <v>0</v>
      </c>
      <c r="E267" s="520">
        <v>25.413257945944185</v>
      </c>
      <c r="F267" s="520" t="s">
        <v>148</v>
      </c>
      <c r="G267" s="520" t="s">
        <v>148</v>
      </c>
      <c r="H267" s="520" t="s">
        <v>148</v>
      </c>
      <c r="I267" s="517"/>
      <c r="J267" s="527">
        <f t="shared" ref="J267:J268" si="73">IFERROR(D267-D257,"")</f>
        <v>0</v>
      </c>
      <c r="K267" s="527">
        <f t="shared" si="72"/>
        <v>0</v>
      </c>
      <c r="L267" s="527" t="str">
        <f t="shared" si="72"/>
        <v/>
      </c>
      <c r="M267" s="527" t="str">
        <f t="shared" si="72"/>
        <v/>
      </c>
      <c r="N267" s="527" t="str">
        <f t="shared" si="72"/>
        <v/>
      </c>
      <c r="O267" s="517"/>
      <c r="P267" s="517"/>
      <c r="Q267" s="517"/>
      <c r="R267" s="517"/>
      <c r="S267" s="517"/>
      <c r="T267" s="517"/>
      <c r="U267" s="517"/>
      <c r="V267" s="517"/>
      <c r="W267" s="517"/>
      <c r="X267" s="517"/>
      <c r="Y267" s="517"/>
      <c r="Z267" s="517"/>
      <c r="AA267" s="517"/>
      <c r="AB267" s="517"/>
      <c r="AC267" s="517"/>
      <c r="AD267" s="517"/>
      <c r="AE267" s="517"/>
      <c r="AF267" s="517"/>
      <c r="AG267" s="517"/>
      <c r="AH267" s="517"/>
      <c r="AI267" s="517"/>
      <c r="AJ267" s="517"/>
      <c r="AK267" s="517"/>
      <c r="AL267" s="517"/>
      <c r="AM267" s="517"/>
      <c r="AN267" s="517"/>
      <c r="AO267" s="517"/>
      <c r="AP267" s="517"/>
      <c r="AQ267" s="517"/>
      <c r="AR267" s="517"/>
      <c r="AS267" s="517"/>
      <c r="AT267" s="517"/>
      <c r="AU267" s="517"/>
      <c r="AV267" s="517"/>
      <c r="AW267" s="517"/>
      <c r="AX267" s="517"/>
    </row>
    <row r="268" spans="1:50" customFormat="1" ht="15.75">
      <c r="A268" s="517"/>
      <c r="B268" s="499" t="s">
        <v>122</v>
      </c>
      <c r="C268" s="517"/>
      <c r="D268" s="519">
        <v>444.57249464691495</v>
      </c>
      <c r="E268" s="519">
        <v>607.29984716828835</v>
      </c>
      <c r="F268" s="519">
        <v>506.97016075126299</v>
      </c>
      <c r="G268" s="519">
        <v>485.08158430786926</v>
      </c>
      <c r="H268" s="519">
        <v>501.6411461483134</v>
      </c>
      <c r="I268" s="517"/>
      <c r="J268" s="526">
        <f t="shared" si="73"/>
        <v>0</v>
      </c>
      <c r="K268" s="526">
        <f t="shared" si="72"/>
        <v>0</v>
      </c>
      <c r="L268" s="526">
        <f t="shared" si="72"/>
        <v>0</v>
      </c>
      <c r="M268" s="526">
        <f t="shared" si="72"/>
        <v>0</v>
      </c>
      <c r="N268" s="526">
        <f t="shared" si="72"/>
        <v>0</v>
      </c>
      <c r="O268" s="517"/>
      <c r="P268" s="517"/>
      <c r="Q268" s="517"/>
      <c r="R268" s="517"/>
      <c r="S268" s="517"/>
      <c r="T268" s="517"/>
      <c r="U268" s="517"/>
      <c r="V268" s="517"/>
      <c r="W268" s="517"/>
      <c r="X268" s="517"/>
      <c r="Y268" s="517"/>
      <c r="Z268" s="517"/>
      <c r="AA268" s="517"/>
      <c r="AB268" s="517"/>
      <c r="AC268" s="517"/>
      <c r="AD268" s="517"/>
      <c r="AE268" s="517"/>
      <c r="AF268" s="517"/>
      <c r="AG268" s="517"/>
      <c r="AH268" s="517"/>
      <c r="AI268" s="517"/>
      <c r="AJ268" s="517"/>
      <c r="AK268" s="517"/>
      <c r="AL268" s="517"/>
      <c r="AM268" s="517"/>
      <c r="AN268" s="517"/>
      <c r="AO268" s="517"/>
      <c r="AP268" s="517"/>
      <c r="AQ268" s="517"/>
      <c r="AR268" s="517"/>
      <c r="AS268" s="517"/>
      <c r="AT268" s="517"/>
      <c r="AU268" s="517"/>
      <c r="AV268" s="517"/>
      <c r="AW268" s="517"/>
      <c r="AX268" s="517"/>
    </row>
    <row r="269" spans="1:50" customFormat="1" ht="15.75">
      <c r="A269" s="517"/>
      <c r="B269" s="499"/>
      <c r="C269" s="517"/>
      <c r="D269" s="519"/>
      <c r="E269" s="519"/>
      <c r="F269" s="519"/>
      <c r="G269" s="519"/>
      <c r="H269" s="519"/>
      <c r="I269" s="517"/>
      <c r="J269" s="526"/>
      <c r="K269" s="526"/>
      <c r="L269" s="526"/>
      <c r="M269" s="526"/>
      <c r="N269" s="526"/>
      <c r="O269" s="517"/>
      <c r="P269" s="517"/>
      <c r="Q269" s="517"/>
      <c r="R269" s="517"/>
      <c r="S269" s="517"/>
      <c r="T269" s="517"/>
      <c r="U269" s="517"/>
      <c r="V269" s="517"/>
      <c r="W269" s="517"/>
      <c r="X269" s="517"/>
      <c r="Y269" s="517"/>
      <c r="Z269" s="517"/>
      <c r="AA269" s="517"/>
      <c r="AB269" s="517"/>
      <c r="AC269" s="517"/>
      <c r="AD269" s="517"/>
      <c r="AE269" s="517"/>
      <c r="AF269" s="517"/>
      <c r="AG269" s="517"/>
      <c r="AH269" s="517"/>
      <c r="AI269" s="517"/>
      <c r="AJ269" s="517"/>
      <c r="AK269" s="517"/>
      <c r="AL269" s="517"/>
      <c r="AM269" s="517"/>
      <c r="AN269" s="517"/>
      <c r="AO269" s="517"/>
      <c r="AP269" s="517"/>
      <c r="AQ269" s="517"/>
      <c r="AR269" s="517"/>
      <c r="AS269" s="517"/>
      <c r="AT269" s="517"/>
      <c r="AU269" s="517"/>
      <c r="AV269" s="517"/>
      <c r="AW269" s="517"/>
      <c r="AX269" s="517"/>
    </row>
    <row r="270" spans="1:50" customFormat="1">
      <c r="A270" s="517"/>
      <c r="B270" s="500" t="s">
        <v>123</v>
      </c>
      <c r="C270" s="517"/>
      <c r="D270" s="519">
        <v>-1.7763200119361002</v>
      </c>
      <c r="E270" s="519">
        <v>-8.5324746376297167E-2</v>
      </c>
      <c r="F270" s="519">
        <v>0</v>
      </c>
      <c r="G270" s="519">
        <v>0</v>
      </c>
      <c r="H270" s="519">
        <v>0</v>
      </c>
      <c r="I270" s="517"/>
      <c r="J270" s="526">
        <f t="shared" ref="J270:N272" si="74">IFERROR(D270-D260,"")</f>
        <v>0</v>
      </c>
      <c r="K270" s="526">
        <f t="shared" si="74"/>
        <v>-12.826137920809041</v>
      </c>
      <c r="L270" s="526">
        <f t="shared" si="74"/>
        <v>0</v>
      </c>
      <c r="M270" s="526">
        <f t="shared" si="74"/>
        <v>0</v>
      </c>
      <c r="N270" s="526">
        <f t="shared" si="74"/>
        <v>0</v>
      </c>
      <c r="O270" s="517"/>
      <c r="P270" s="517"/>
      <c r="Q270" s="517"/>
      <c r="R270" s="517"/>
      <c r="S270" s="517"/>
      <c r="T270" s="517"/>
      <c r="U270" s="517"/>
      <c r="V270" s="517"/>
      <c r="W270" s="517"/>
      <c r="X270" s="517"/>
      <c r="Y270" s="517"/>
      <c r="Z270" s="517"/>
      <c r="AA270" s="517"/>
      <c r="AB270" s="517"/>
      <c r="AC270" s="517"/>
      <c r="AD270" s="517"/>
      <c r="AE270" s="517"/>
      <c r="AF270" s="517"/>
      <c r="AG270" s="517"/>
      <c r="AH270" s="517"/>
      <c r="AI270" s="517"/>
      <c r="AJ270" s="517"/>
      <c r="AK270" s="517"/>
      <c r="AL270" s="517"/>
      <c r="AM270" s="517"/>
      <c r="AN270" s="517"/>
      <c r="AO270" s="517"/>
      <c r="AP270" s="517"/>
      <c r="AQ270" s="517"/>
      <c r="AR270" s="517"/>
      <c r="AS270" s="517"/>
      <c r="AT270" s="517"/>
      <c r="AU270" s="517"/>
      <c r="AV270" s="517"/>
      <c r="AW270" s="517"/>
      <c r="AX270" s="517"/>
    </row>
    <row r="271" spans="1:50" customFormat="1" ht="15.75">
      <c r="A271" s="517"/>
      <c r="B271" s="501" t="s">
        <v>124</v>
      </c>
      <c r="C271" s="517"/>
      <c r="D271" s="520">
        <v>2.066165146909865</v>
      </c>
      <c r="E271" s="520">
        <v>3.5096277789483796</v>
      </c>
      <c r="F271" s="520">
        <v>0</v>
      </c>
      <c r="G271" s="520">
        <v>0</v>
      </c>
      <c r="H271" s="520">
        <v>0</v>
      </c>
      <c r="I271" s="517"/>
      <c r="J271" s="527">
        <f t="shared" si="74"/>
        <v>0</v>
      </c>
      <c r="K271" s="527">
        <f t="shared" si="74"/>
        <v>0</v>
      </c>
      <c r="L271" s="527">
        <f t="shared" si="74"/>
        <v>0</v>
      </c>
      <c r="M271" s="527">
        <f t="shared" si="74"/>
        <v>0</v>
      </c>
      <c r="N271" s="527">
        <f t="shared" si="74"/>
        <v>0</v>
      </c>
      <c r="O271" s="517"/>
      <c r="P271" s="517"/>
      <c r="Q271" s="517"/>
      <c r="R271" s="517"/>
      <c r="S271" s="517"/>
      <c r="T271" s="517"/>
      <c r="U271" s="517"/>
      <c r="V271" s="517"/>
      <c r="W271" s="517"/>
      <c r="X271" s="517"/>
      <c r="Y271" s="517"/>
      <c r="Z271" s="517"/>
      <c r="AA271" s="517"/>
      <c r="AB271" s="517"/>
      <c r="AC271" s="517"/>
      <c r="AD271" s="517"/>
      <c r="AE271" s="517"/>
      <c r="AF271" s="517"/>
      <c r="AG271" s="517"/>
      <c r="AH271" s="517"/>
      <c r="AI271" s="517"/>
      <c r="AJ271" s="517"/>
      <c r="AK271" s="517"/>
      <c r="AL271" s="517"/>
      <c r="AM271" s="517"/>
      <c r="AN271" s="517"/>
      <c r="AO271" s="517"/>
      <c r="AP271" s="517"/>
      <c r="AQ271" s="517"/>
      <c r="AR271" s="517"/>
      <c r="AS271" s="517"/>
      <c r="AT271" s="517"/>
      <c r="AU271" s="517"/>
      <c r="AV271" s="517"/>
      <c r="AW271" s="517"/>
      <c r="AX271" s="517"/>
    </row>
    <row r="272" spans="1:50" customFormat="1" ht="15.75">
      <c r="A272" s="517"/>
      <c r="B272" s="521" t="s">
        <v>125</v>
      </c>
      <c r="C272" s="517"/>
      <c r="D272" s="519">
        <v>444.86233978188869</v>
      </c>
      <c r="E272" s="519">
        <v>610.72415020086044</v>
      </c>
      <c r="F272" s="519">
        <v>506.97016075126299</v>
      </c>
      <c r="G272" s="519">
        <v>485.08158430786926</v>
      </c>
      <c r="H272" s="519">
        <v>501.6411461483134</v>
      </c>
      <c r="I272" s="517"/>
      <c r="J272" s="526">
        <f t="shared" si="74"/>
        <v>0</v>
      </c>
      <c r="K272" s="526">
        <f t="shared" si="74"/>
        <v>-12.82613792080906</v>
      </c>
      <c r="L272" s="526">
        <f t="shared" si="74"/>
        <v>0</v>
      </c>
      <c r="M272" s="526">
        <f t="shared" si="74"/>
        <v>0</v>
      </c>
      <c r="N272" s="526">
        <f t="shared" si="74"/>
        <v>0</v>
      </c>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7"/>
      <c r="AS272" s="517"/>
      <c r="AT272" s="517"/>
      <c r="AU272" s="517"/>
      <c r="AV272" s="517"/>
      <c r="AW272" s="517"/>
      <c r="AX272" s="517"/>
    </row>
    <row r="273" spans="1:50" customFormat="1">
      <c r="A273" s="517"/>
      <c r="B273" s="517"/>
      <c r="C273" s="517"/>
      <c r="D273" s="522"/>
      <c r="E273" s="522"/>
      <c r="F273" s="522"/>
      <c r="G273" s="522"/>
      <c r="H273" s="522"/>
      <c r="I273" s="517"/>
      <c r="J273" s="517"/>
      <c r="K273" s="517"/>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7"/>
      <c r="AS273" s="517"/>
      <c r="AT273" s="517"/>
      <c r="AU273" s="517"/>
      <c r="AV273" s="517"/>
      <c r="AW273" s="517"/>
      <c r="AX273" s="517"/>
    </row>
    <row r="274" spans="1:50" customFormat="1">
      <c r="A274" s="517"/>
      <c r="B274" s="547" t="s">
        <v>768</v>
      </c>
      <c r="D274" s="524"/>
      <c r="E274" s="524"/>
      <c r="F274" s="524"/>
      <c r="G274" s="524"/>
      <c r="H274" s="524"/>
      <c r="I274" s="517"/>
      <c r="J274" s="525" t="s">
        <v>698</v>
      </c>
      <c r="K274" s="528"/>
      <c r="L274" s="528"/>
      <c r="M274" s="528"/>
      <c r="N274" s="528"/>
      <c r="O274" s="517"/>
      <c r="P274" s="517"/>
      <c r="Q274" s="517"/>
      <c r="R274" s="517"/>
      <c r="S274" s="517"/>
      <c r="T274" s="517"/>
      <c r="U274" s="517"/>
      <c r="V274" s="517"/>
      <c r="W274" s="517"/>
      <c r="X274" s="517"/>
      <c r="Y274" s="517"/>
      <c r="Z274" s="517"/>
      <c r="AA274" s="517"/>
      <c r="AB274" s="517"/>
      <c r="AC274" s="517"/>
      <c r="AD274" s="517"/>
      <c r="AE274" s="517"/>
      <c r="AF274" s="517"/>
      <c r="AG274" s="517"/>
      <c r="AH274" s="517"/>
      <c r="AI274" s="517"/>
      <c r="AJ274" s="517"/>
      <c r="AK274" s="517"/>
      <c r="AL274" s="517"/>
      <c r="AM274" s="517"/>
      <c r="AN274" s="517"/>
      <c r="AO274" s="517"/>
      <c r="AP274" s="517"/>
      <c r="AQ274" s="517"/>
      <c r="AR274" s="517"/>
      <c r="AS274" s="517"/>
      <c r="AT274" s="517"/>
      <c r="AU274" s="517"/>
      <c r="AV274" s="517"/>
      <c r="AW274" s="517"/>
      <c r="AX274" s="517"/>
    </row>
    <row r="275" spans="1:50" customFormat="1">
      <c r="A275" s="517"/>
      <c r="B275" s="517"/>
      <c r="C275" s="517"/>
      <c r="D275" s="522"/>
      <c r="E275" s="522"/>
      <c r="F275" s="522"/>
      <c r="G275" s="522"/>
      <c r="H275" s="522"/>
      <c r="I275" s="517"/>
      <c r="J275" s="528"/>
      <c r="K275" s="528"/>
      <c r="L275" s="528"/>
      <c r="M275" s="528"/>
      <c r="N275" s="528"/>
      <c r="O275" s="517"/>
      <c r="P275" s="517"/>
      <c r="Q275" s="517"/>
      <c r="R275" s="517"/>
      <c r="S275" s="517"/>
      <c r="T275" s="517"/>
      <c r="U275" s="517"/>
      <c r="V275" s="517"/>
      <c r="W275" s="517"/>
      <c r="X275" s="517"/>
      <c r="Y275" s="517"/>
      <c r="Z275" s="517"/>
      <c r="AA275" s="517"/>
      <c r="AB275" s="517"/>
      <c r="AC275" s="517"/>
      <c r="AD275" s="517"/>
      <c r="AE275" s="517"/>
      <c r="AF275" s="517"/>
      <c r="AG275" s="517"/>
      <c r="AH275" s="517"/>
      <c r="AI275" s="517"/>
      <c r="AJ275" s="517"/>
      <c r="AK275" s="517"/>
      <c r="AL275" s="517"/>
      <c r="AM275" s="517"/>
      <c r="AN275" s="517"/>
      <c r="AO275" s="517"/>
      <c r="AP275" s="517"/>
      <c r="AQ275" s="517"/>
      <c r="AR275" s="517"/>
      <c r="AS275" s="517"/>
      <c r="AT275" s="517"/>
      <c r="AU275" s="517"/>
      <c r="AV275" s="517"/>
      <c r="AW275" s="517"/>
      <c r="AX275" s="517"/>
    </row>
    <row r="276" spans="1:50" customFormat="1">
      <c r="A276" s="517"/>
      <c r="B276" s="143" t="s">
        <v>119</v>
      </c>
      <c r="C276" s="517"/>
      <c r="D276" s="519">
        <v>444.57249464691495</v>
      </c>
      <c r="E276" s="519">
        <v>581.88658922234413</v>
      </c>
      <c r="F276" s="519">
        <v>506.97016075126299</v>
      </c>
      <c r="G276" s="519" t="s">
        <v>148</v>
      </c>
      <c r="H276" s="519" t="s">
        <v>148</v>
      </c>
      <c r="I276" s="517"/>
      <c r="J276" s="526">
        <f>IFERROR(D276-D266,"")</f>
        <v>0</v>
      </c>
      <c r="K276" s="526">
        <f t="shared" ref="K276:N278" si="75">IFERROR(E276-E266,"")</f>
        <v>0</v>
      </c>
      <c r="L276" s="526" t="str">
        <f t="shared" si="75"/>
        <v/>
      </c>
      <c r="M276" s="526" t="str">
        <f t="shared" si="75"/>
        <v/>
      </c>
      <c r="N276" s="526" t="str">
        <f t="shared" si="75"/>
        <v/>
      </c>
      <c r="O276" s="517"/>
      <c r="P276" s="517"/>
      <c r="Q276" s="517"/>
      <c r="R276" s="517"/>
      <c r="S276" s="517"/>
      <c r="T276" s="517"/>
      <c r="U276" s="517"/>
      <c r="V276" s="517"/>
      <c r="W276" s="517"/>
      <c r="X276" s="517"/>
      <c r="Y276" s="517"/>
      <c r="Z276" s="517"/>
      <c r="AA276" s="517"/>
      <c r="AB276" s="517"/>
      <c r="AC276" s="517"/>
      <c r="AD276" s="517"/>
      <c r="AE276" s="517"/>
      <c r="AF276" s="517"/>
      <c r="AG276" s="517"/>
      <c r="AH276" s="517"/>
      <c r="AI276" s="517"/>
      <c r="AJ276" s="517"/>
      <c r="AK276" s="517"/>
      <c r="AL276" s="517"/>
      <c r="AM276" s="517"/>
      <c r="AN276" s="517"/>
      <c r="AO276" s="517"/>
      <c r="AP276" s="517"/>
      <c r="AQ276" s="517"/>
      <c r="AR276" s="517"/>
      <c r="AS276" s="517"/>
      <c r="AT276" s="517"/>
      <c r="AU276" s="517"/>
      <c r="AV276" s="517"/>
      <c r="AW276" s="517"/>
      <c r="AX276" s="517"/>
    </row>
    <row r="277" spans="1:50" customFormat="1" ht="15.75">
      <c r="A277" s="517"/>
      <c r="B277" s="501" t="s">
        <v>121</v>
      </c>
      <c r="C277" s="517"/>
      <c r="D277" s="520">
        <v>0</v>
      </c>
      <c r="E277" s="520">
        <v>25.413257945944185</v>
      </c>
      <c r="F277" s="520">
        <v>0</v>
      </c>
      <c r="G277" s="520" t="s">
        <v>148</v>
      </c>
      <c r="H277" s="520" t="s">
        <v>148</v>
      </c>
      <c r="I277" s="517"/>
      <c r="J277" s="527">
        <f t="shared" ref="J277:J278" si="76">IFERROR(D277-D267,"")</f>
        <v>0</v>
      </c>
      <c r="K277" s="527">
        <f t="shared" si="75"/>
        <v>0</v>
      </c>
      <c r="L277" s="527" t="str">
        <f t="shared" si="75"/>
        <v/>
      </c>
      <c r="M277" s="527" t="str">
        <f t="shared" si="75"/>
        <v/>
      </c>
      <c r="N277" s="527" t="str">
        <f t="shared" si="75"/>
        <v/>
      </c>
      <c r="O277" s="517"/>
      <c r="P277" s="517"/>
      <c r="Q277" s="517"/>
      <c r="R277" s="517"/>
      <c r="S277" s="517"/>
      <c r="T277" s="517"/>
      <c r="U277" s="517"/>
      <c r="V277" s="517"/>
      <c r="W277" s="517"/>
      <c r="X277" s="517"/>
      <c r="Y277" s="517"/>
      <c r="Z277" s="517"/>
      <c r="AA277" s="517"/>
      <c r="AB277" s="517"/>
      <c r="AC277" s="517"/>
      <c r="AD277" s="517"/>
      <c r="AE277" s="517"/>
      <c r="AF277" s="517"/>
      <c r="AG277" s="517"/>
      <c r="AH277" s="517"/>
      <c r="AI277" s="517"/>
      <c r="AJ277" s="517"/>
      <c r="AK277" s="517"/>
      <c r="AL277" s="517"/>
      <c r="AM277" s="517"/>
      <c r="AN277" s="517"/>
      <c r="AO277" s="517"/>
      <c r="AP277" s="517"/>
      <c r="AQ277" s="517"/>
      <c r="AR277" s="517"/>
      <c r="AS277" s="517"/>
      <c r="AT277" s="517"/>
      <c r="AU277" s="517"/>
      <c r="AV277" s="517"/>
      <c r="AW277" s="517"/>
      <c r="AX277" s="517"/>
    </row>
    <row r="278" spans="1:50" customFormat="1" ht="15.75">
      <c r="A278" s="517"/>
      <c r="B278" s="499" t="s">
        <v>122</v>
      </c>
      <c r="C278" s="517"/>
      <c r="D278" s="519">
        <v>444.57249464691495</v>
      </c>
      <c r="E278" s="519">
        <v>607.29984716828835</v>
      </c>
      <c r="F278" s="519">
        <v>506.97016075126299</v>
      </c>
      <c r="G278" s="519">
        <v>485.08158430786926</v>
      </c>
      <c r="H278" s="519">
        <v>501.6411461483134</v>
      </c>
      <c r="I278" s="517"/>
      <c r="J278" s="526">
        <f t="shared" si="76"/>
        <v>0</v>
      </c>
      <c r="K278" s="526">
        <f t="shared" si="75"/>
        <v>0</v>
      </c>
      <c r="L278" s="526">
        <f t="shared" si="75"/>
        <v>0</v>
      </c>
      <c r="M278" s="526">
        <f t="shared" si="75"/>
        <v>0</v>
      </c>
      <c r="N278" s="526">
        <f t="shared" si="75"/>
        <v>0</v>
      </c>
      <c r="O278" s="517"/>
      <c r="P278" s="517"/>
      <c r="Q278" s="517"/>
      <c r="R278" s="517"/>
      <c r="S278" s="517"/>
      <c r="T278" s="517"/>
      <c r="U278" s="517"/>
      <c r="V278" s="517"/>
      <c r="W278" s="517"/>
      <c r="X278" s="517"/>
      <c r="Y278" s="517"/>
      <c r="Z278" s="517"/>
      <c r="AA278" s="517"/>
      <c r="AB278" s="517"/>
      <c r="AC278" s="517"/>
      <c r="AD278" s="517"/>
      <c r="AE278" s="517"/>
      <c r="AF278" s="517"/>
      <c r="AG278" s="517"/>
      <c r="AH278" s="517"/>
      <c r="AI278" s="517"/>
      <c r="AJ278" s="517"/>
      <c r="AK278" s="517"/>
      <c r="AL278" s="517"/>
      <c r="AM278" s="517"/>
      <c r="AN278" s="517"/>
      <c r="AO278" s="517"/>
      <c r="AP278" s="517"/>
      <c r="AQ278" s="517"/>
      <c r="AR278" s="517"/>
      <c r="AS278" s="517"/>
      <c r="AT278" s="517"/>
      <c r="AU278" s="517"/>
      <c r="AV278" s="517"/>
      <c r="AW278" s="517"/>
      <c r="AX278" s="517"/>
    </row>
    <row r="279" spans="1:50" customFormat="1" ht="15.75">
      <c r="A279" s="517"/>
      <c r="B279" s="499"/>
      <c r="C279" s="517"/>
      <c r="D279" s="519"/>
      <c r="E279" s="519"/>
      <c r="F279" s="519"/>
      <c r="G279" s="519"/>
      <c r="H279" s="519"/>
      <c r="I279" s="517"/>
      <c r="J279" s="526"/>
      <c r="K279" s="526"/>
      <c r="L279" s="526"/>
      <c r="M279" s="526"/>
      <c r="N279" s="526"/>
      <c r="O279" s="517"/>
      <c r="P279" s="517"/>
      <c r="Q279" s="517"/>
      <c r="R279" s="517"/>
      <c r="S279" s="517"/>
      <c r="T279" s="517"/>
      <c r="U279" s="517"/>
      <c r="V279" s="517"/>
      <c r="W279" s="517"/>
      <c r="X279" s="517"/>
      <c r="Y279" s="517"/>
      <c r="Z279" s="517"/>
      <c r="AA279" s="517"/>
      <c r="AB279" s="517"/>
      <c r="AC279" s="517"/>
      <c r="AD279" s="517"/>
      <c r="AE279" s="517"/>
      <c r="AF279" s="517"/>
      <c r="AG279" s="517"/>
      <c r="AH279" s="517"/>
      <c r="AI279" s="517"/>
      <c r="AJ279" s="517"/>
      <c r="AK279" s="517"/>
      <c r="AL279" s="517"/>
      <c r="AM279" s="517"/>
      <c r="AN279" s="517"/>
      <c r="AO279" s="517"/>
      <c r="AP279" s="517"/>
      <c r="AQ279" s="517"/>
      <c r="AR279" s="517"/>
      <c r="AS279" s="517"/>
      <c r="AT279" s="517"/>
      <c r="AU279" s="517"/>
      <c r="AV279" s="517"/>
      <c r="AW279" s="517"/>
      <c r="AX279" s="517"/>
    </row>
    <row r="280" spans="1:50" customFormat="1">
      <c r="A280" s="517"/>
      <c r="B280" s="500" t="s">
        <v>123</v>
      </c>
      <c r="C280" s="517"/>
      <c r="D280" s="519">
        <v>-1.7763200119361002</v>
      </c>
      <c r="E280" s="519">
        <v>-8.5324746376297167E-2</v>
      </c>
      <c r="F280" s="519">
        <v>0</v>
      </c>
      <c r="G280" s="519">
        <v>0</v>
      </c>
      <c r="H280" s="519">
        <v>0</v>
      </c>
      <c r="I280" s="517"/>
      <c r="J280" s="526">
        <f t="shared" ref="J280:N282" si="77">IFERROR(D280-D270,"")</f>
        <v>0</v>
      </c>
      <c r="K280" s="526">
        <f t="shared" si="77"/>
        <v>0</v>
      </c>
      <c r="L280" s="526">
        <f t="shared" si="77"/>
        <v>0</v>
      </c>
      <c r="M280" s="526">
        <f t="shared" si="77"/>
        <v>0</v>
      </c>
      <c r="N280" s="526">
        <f t="shared" si="77"/>
        <v>0</v>
      </c>
      <c r="O280" s="517"/>
      <c r="P280" s="517"/>
      <c r="Q280" s="517"/>
      <c r="R280" s="517"/>
      <c r="S280" s="517"/>
      <c r="T280" s="517"/>
      <c r="U280" s="517"/>
      <c r="V280" s="517"/>
      <c r="W280" s="517"/>
      <c r="X280" s="517"/>
      <c r="Y280" s="517"/>
      <c r="Z280" s="517"/>
      <c r="AA280" s="517"/>
      <c r="AB280" s="517"/>
      <c r="AC280" s="517"/>
      <c r="AD280" s="517"/>
      <c r="AE280" s="517"/>
      <c r="AF280" s="517"/>
      <c r="AG280" s="517"/>
      <c r="AH280" s="517"/>
      <c r="AI280" s="517"/>
      <c r="AJ280" s="517"/>
      <c r="AK280" s="517"/>
      <c r="AL280" s="517"/>
      <c r="AM280" s="517"/>
      <c r="AN280" s="517"/>
      <c r="AO280" s="517"/>
      <c r="AP280" s="517"/>
      <c r="AQ280" s="517"/>
      <c r="AR280" s="517"/>
      <c r="AS280" s="517"/>
      <c r="AT280" s="517"/>
      <c r="AU280" s="517"/>
      <c r="AV280" s="517"/>
      <c r="AW280" s="517"/>
      <c r="AX280" s="517"/>
    </row>
    <row r="281" spans="1:50" customFormat="1" ht="15.75">
      <c r="A281" s="517"/>
      <c r="B281" s="501" t="s">
        <v>124</v>
      </c>
      <c r="C281" s="517"/>
      <c r="D281" s="520">
        <v>2.066165146909865</v>
      </c>
      <c r="E281" s="520">
        <v>0.56729395691280737</v>
      </c>
      <c r="F281" s="520">
        <v>0</v>
      </c>
      <c r="G281" s="520">
        <v>0</v>
      </c>
      <c r="H281" s="520">
        <v>0</v>
      </c>
      <c r="I281" s="517"/>
      <c r="J281" s="527">
        <f t="shared" si="77"/>
        <v>0</v>
      </c>
      <c r="K281" s="527">
        <f t="shared" si="77"/>
        <v>-2.9423338220355721</v>
      </c>
      <c r="L281" s="527">
        <f t="shared" si="77"/>
        <v>0</v>
      </c>
      <c r="M281" s="527">
        <f t="shared" si="77"/>
        <v>0</v>
      </c>
      <c r="N281" s="527">
        <f t="shared" si="77"/>
        <v>0</v>
      </c>
      <c r="O281" s="517"/>
      <c r="P281" s="517"/>
      <c r="Q281" s="517"/>
      <c r="R281" s="517"/>
      <c r="S281" s="517"/>
      <c r="T281" s="517"/>
      <c r="U281" s="517"/>
      <c r="V281" s="517"/>
      <c r="W281" s="517"/>
      <c r="X281" s="517"/>
      <c r="Y281" s="517"/>
      <c r="Z281" s="517"/>
      <c r="AA281" s="517"/>
      <c r="AB281" s="517"/>
      <c r="AC281" s="517"/>
      <c r="AD281" s="517"/>
      <c r="AE281" s="517"/>
      <c r="AF281" s="517"/>
      <c r="AG281" s="517"/>
      <c r="AH281" s="517"/>
      <c r="AI281" s="517"/>
      <c r="AJ281" s="517"/>
      <c r="AK281" s="517"/>
      <c r="AL281" s="517"/>
      <c r="AM281" s="517"/>
      <c r="AN281" s="517"/>
      <c r="AO281" s="517"/>
      <c r="AP281" s="517"/>
      <c r="AQ281" s="517"/>
      <c r="AR281" s="517"/>
      <c r="AS281" s="517"/>
      <c r="AT281" s="517"/>
      <c r="AU281" s="517"/>
      <c r="AV281" s="517"/>
      <c r="AW281" s="517"/>
      <c r="AX281" s="517"/>
    </row>
    <row r="282" spans="1:50" customFormat="1" ht="15.75">
      <c r="A282" s="517"/>
      <c r="B282" s="521" t="s">
        <v>125</v>
      </c>
      <c r="C282" s="517"/>
      <c r="D282" s="519">
        <v>444.86233978188869</v>
      </c>
      <c r="E282" s="519">
        <v>607.78181637882494</v>
      </c>
      <c r="F282" s="519">
        <v>506.97016075126299</v>
      </c>
      <c r="G282" s="519">
        <v>485.08158430786926</v>
      </c>
      <c r="H282" s="519">
        <v>501.6411461483134</v>
      </c>
      <c r="I282" s="517"/>
      <c r="J282" s="526">
        <f t="shared" si="77"/>
        <v>0</v>
      </c>
      <c r="K282" s="526">
        <f t="shared" si="77"/>
        <v>-2.9423338220354935</v>
      </c>
      <c r="L282" s="526">
        <f t="shared" si="77"/>
        <v>0</v>
      </c>
      <c r="M282" s="526">
        <f t="shared" si="77"/>
        <v>0</v>
      </c>
      <c r="N282" s="526">
        <f t="shared" si="77"/>
        <v>0</v>
      </c>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row>
    <row r="283" spans="1:50" customFormat="1">
      <c r="A283" s="517"/>
      <c r="B283" s="517"/>
      <c r="C283" s="517"/>
      <c r="D283" s="522"/>
      <c r="E283" s="522"/>
      <c r="F283" s="522"/>
      <c r="G283" s="522"/>
      <c r="H283" s="522"/>
      <c r="I283" s="517"/>
      <c r="J283" s="517"/>
      <c r="K283" s="517"/>
      <c r="L283" s="517"/>
      <c r="M283" s="517"/>
      <c r="N283" s="517"/>
      <c r="O283" s="517"/>
      <c r="P283" s="517"/>
      <c r="Q283" s="517"/>
      <c r="R283" s="517"/>
      <c r="S283" s="517"/>
      <c r="T283" s="517"/>
      <c r="U283" s="517"/>
      <c r="V283" s="517"/>
      <c r="W283" s="517"/>
      <c r="X283" s="517"/>
      <c r="Y283" s="517"/>
      <c r="Z283" s="517"/>
      <c r="AA283" s="517"/>
      <c r="AB283" s="517"/>
      <c r="AC283" s="517"/>
      <c r="AD283" s="517"/>
      <c r="AE283" s="517"/>
      <c r="AF283" s="517"/>
      <c r="AG283" s="517"/>
      <c r="AH283" s="517"/>
      <c r="AI283" s="517"/>
      <c r="AJ283" s="517"/>
      <c r="AK283" s="517"/>
      <c r="AL283" s="517"/>
      <c r="AM283" s="517"/>
      <c r="AN283" s="517"/>
      <c r="AO283" s="517"/>
      <c r="AP283" s="517"/>
      <c r="AQ283" s="517"/>
      <c r="AR283" s="517"/>
      <c r="AS283" s="517"/>
      <c r="AT283" s="517"/>
      <c r="AU283" s="517"/>
      <c r="AV283" s="517"/>
      <c r="AW283" s="517"/>
      <c r="AX283" s="517"/>
    </row>
    <row r="284" spans="1:50" customFormat="1">
      <c r="A284" s="517"/>
      <c r="B284" s="547" t="s">
        <v>770</v>
      </c>
      <c r="D284" s="524"/>
      <c r="E284" s="524"/>
      <c r="F284" s="524"/>
      <c r="G284" s="524"/>
      <c r="H284" s="524"/>
      <c r="I284" s="517"/>
      <c r="J284" s="525" t="s">
        <v>698</v>
      </c>
      <c r="K284" s="528"/>
      <c r="L284" s="528"/>
      <c r="M284" s="528"/>
      <c r="N284" s="528"/>
      <c r="O284" s="517"/>
      <c r="P284" s="517"/>
      <c r="Q284" s="517"/>
      <c r="R284" s="517"/>
      <c r="S284" s="517"/>
      <c r="T284" s="517"/>
      <c r="U284" s="517"/>
      <c r="V284" s="517"/>
      <c r="W284" s="517"/>
      <c r="X284" s="517"/>
      <c r="Y284" s="517"/>
      <c r="Z284" s="517"/>
      <c r="AA284" s="517"/>
      <c r="AB284" s="517"/>
      <c r="AC284" s="517"/>
      <c r="AD284" s="517"/>
      <c r="AE284" s="517"/>
      <c r="AF284" s="517"/>
      <c r="AG284" s="517"/>
      <c r="AH284" s="517"/>
      <c r="AI284" s="517"/>
      <c r="AJ284" s="517"/>
      <c r="AK284" s="517"/>
      <c r="AL284" s="517"/>
      <c r="AM284" s="517"/>
      <c r="AN284" s="517"/>
      <c r="AO284" s="517"/>
      <c r="AP284" s="517"/>
      <c r="AQ284" s="517"/>
      <c r="AR284" s="517"/>
      <c r="AS284" s="517"/>
      <c r="AT284" s="517"/>
      <c r="AU284" s="517"/>
      <c r="AV284" s="517"/>
      <c r="AW284" s="517"/>
      <c r="AX284" s="517"/>
    </row>
    <row r="285" spans="1:50" customFormat="1">
      <c r="A285" s="517"/>
      <c r="B285" s="517"/>
      <c r="C285" s="517"/>
      <c r="D285" s="522"/>
      <c r="E285" s="522"/>
      <c r="F285" s="522"/>
      <c r="G285" s="522"/>
      <c r="H285" s="522"/>
      <c r="I285" s="517"/>
      <c r="J285" s="528"/>
      <c r="K285" s="528"/>
      <c r="L285" s="528"/>
      <c r="M285" s="528"/>
      <c r="N285" s="528"/>
      <c r="O285" s="517"/>
      <c r="P285" s="517"/>
      <c r="Q285" s="517"/>
      <c r="R285" s="517"/>
      <c r="S285" s="517"/>
      <c r="T285" s="517"/>
      <c r="U285" s="517"/>
      <c r="V285" s="517"/>
      <c r="W285" s="517"/>
      <c r="X285" s="517"/>
      <c r="Y285" s="517"/>
      <c r="Z285" s="517"/>
      <c r="AA285" s="517"/>
      <c r="AB285" s="517"/>
      <c r="AC285" s="517"/>
      <c r="AD285" s="517"/>
      <c r="AE285" s="517"/>
      <c r="AF285" s="517"/>
      <c r="AG285" s="517"/>
      <c r="AH285" s="517"/>
      <c r="AI285" s="517"/>
      <c r="AJ285" s="517"/>
      <c r="AK285" s="517"/>
      <c r="AL285" s="517"/>
      <c r="AM285" s="517"/>
      <c r="AN285" s="517"/>
      <c r="AO285" s="517"/>
      <c r="AP285" s="517"/>
      <c r="AQ285" s="517"/>
      <c r="AR285" s="517"/>
      <c r="AS285" s="517"/>
      <c r="AT285" s="517"/>
      <c r="AU285" s="517"/>
      <c r="AV285" s="517"/>
      <c r="AW285" s="517"/>
      <c r="AX285" s="517"/>
    </row>
    <row r="286" spans="1:50" customFormat="1">
      <c r="A286" s="517"/>
      <c r="B286" s="143" t="s">
        <v>119</v>
      </c>
      <c r="C286" s="517"/>
      <c r="D286" s="519">
        <v>444.57249464691495</v>
      </c>
      <c r="E286" s="519">
        <v>581.88658922234413</v>
      </c>
      <c r="F286" s="519">
        <v>506.97016075126299</v>
      </c>
      <c r="G286" s="519" t="s">
        <v>148</v>
      </c>
      <c r="H286" s="519" t="s">
        <v>148</v>
      </c>
      <c r="I286" s="517"/>
      <c r="J286" s="526">
        <f>IFERROR(D286-D276,"")</f>
        <v>0</v>
      </c>
      <c r="K286" s="526">
        <f t="shared" ref="K286:N288" si="78">IFERROR(E286-E276,"")</f>
        <v>0</v>
      </c>
      <c r="L286" s="526">
        <f t="shared" si="78"/>
        <v>0</v>
      </c>
      <c r="M286" s="526" t="str">
        <f t="shared" si="78"/>
        <v/>
      </c>
      <c r="N286" s="526" t="str">
        <f t="shared" si="78"/>
        <v/>
      </c>
      <c r="O286" s="517"/>
      <c r="P286" s="517"/>
      <c r="Q286" s="517"/>
      <c r="R286" s="517"/>
      <c r="S286" s="517"/>
      <c r="T286" s="517"/>
      <c r="U286" s="517"/>
      <c r="V286" s="517"/>
      <c r="W286" s="517"/>
      <c r="X286" s="517"/>
      <c r="Y286" s="517"/>
      <c r="Z286" s="517"/>
      <c r="AA286" s="517"/>
      <c r="AB286" s="517"/>
      <c r="AC286" s="517"/>
      <c r="AD286" s="517"/>
      <c r="AE286" s="517"/>
      <c r="AF286" s="517"/>
      <c r="AG286" s="517"/>
      <c r="AH286" s="517"/>
      <c r="AI286" s="517"/>
      <c r="AJ286" s="517"/>
      <c r="AK286" s="517"/>
      <c r="AL286" s="517"/>
      <c r="AM286" s="517"/>
      <c r="AN286" s="517"/>
      <c r="AO286" s="517"/>
      <c r="AP286" s="517"/>
      <c r="AQ286" s="517"/>
      <c r="AR286" s="517"/>
      <c r="AS286" s="517"/>
      <c r="AT286" s="517"/>
      <c r="AU286" s="517"/>
      <c r="AV286" s="517"/>
      <c r="AW286" s="517"/>
      <c r="AX286" s="517"/>
    </row>
    <row r="287" spans="1:50" customFormat="1" ht="15.75">
      <c r="A287" s="517"/>
      <c r="B287" s="501" t="s">
        <v>121</v>
      </c>
      <c r="C287" s="517"/>
      <c r="D287" s="520">
        <v>0</v>
      </c>
      <c r="E287" s="520">
        <v>25.413257945944185</v>
      </c>
      <c r="F287" s="520">
        <v>0</v>
      </c>
      <c r="G287" s="520" t="s">
        <v>148</v>
      </c>
      <c r="H287" s="520" t="s">
        <v>148</v>
      </c>
      <c r="I287" s="517"/>
      <c r="J287" s="527">
        <f t="shared" ref="J287:J288" si="79">IFERROR(D287-D277,"")</f>
        <v>0</v>
      </c>
      <c r="K287" s="527">
        <f t="shared" si="78"/>
        <v>0</v>
      </c>
      <c r="L287" s="527">
        <f t="shared" si="78"/>
        <v>0</v>
      </c>
      <c r="M287" s="527" t="str">
        <f t="shared" si="78"/>
        <v/>
      </c>
      <c r="N287" s="527" t="str">
        <f t="shared" si="78"/>
        <v/>
      </c>
      <c r="O287" s="517"/>
      <c r="P287" s="517"/>
      <c r="Q287" s="517"/>
      <c r="R287" s="517"/>
      <c r="S287" s="517"/>
      <c r="T287" s="517"/>
      <c r="U287" s="517"/>
      <c r="V287" s="517"/>
      <c r="W287" s="517"/>
      <c r="X287" s="517"/>
      <c r="Y287" s="517"/>
      <c r="Z287" s="517"/>
      <c r="AA287" s="517"/>
      <c r="AB287" s="517"/>
      <c r="AC287" s="517"/>
      <c r="AD287" s="517"/>
      <c r="AE287" s="517"/>
      <c r="AF287" s="517"/>
      <c r="AG287" s="517"/>
      <c r="AH287" s="517"/>
      <c r="AI287" s="517"/>
      <c r="AJ287" s="517"/>
      <c r="AK287" s="517"/>
      <c r="AL287" s="517"/>
      <c r="AM287" s="517"/>
      <c r="AN287" s="517"/>
      <c r="AO287" s="517"/>
      <c r="AP287" s="517"/>
      <c r="AQ287" s="517"/>
      <c r="AR287" s="517"/>
      <c r="AS287" s="517"/>
      <c r="AT287" s="517"/>
      <c r="AU287" s="517"/>
      <c r="AV287" s="517"/>
      <c r="AW287" s="517"/>
      <c r="AX287" s="517"/>
    </row>
    <row r="288" spans="1:50" customFormat="1" ht="15.75">
      <c r="A288" s="517"/>
      <c r="B288" s="499" t="s">
        <v>122</v>
      </c>
      <c r="C288" s="517"/>
      <c r="D288" s="519">
        <v>444.57249464691495</v>
      </c>
      <c r="E288" s="519">
        <v>607.29984716828835</v>
      </c>
      <c r="F288" s="519">
        <v>506.97016075126299</v>
      </c>
      <c r="G288" s="519">
        <v>485.08158430786926</v>
      </c>
      <c r="H288" s="519">
        <v>501.6411461483134</v>
      </c>
      <c r="I288" s="517"/>
      <c r="J288" s="526">
        <f t="shared" si="79"/>
        <v>0</v>
      </c>
      <c r="K288" s="526">
        <f t="shared" si="78"/>
        <v>0</v>
      </c>
      <c r="L288" s="526">
        <f t="shared" si="78"/>
        <v>0</v>
      </c>
      <c r="M288" s="526">
        <f t="shared" si="78"/>
        <v>0</v>
      </c>
      <c r="N288" s="526">
        <f t="shared" si="78"/>
        <v>0</v>
      </c>
      <c r="O288" s="517"/>
      <c r="P288" s="517"/>
      <c r="Q288" s="517"/>
      <c r="R288" s="517"/>
      <c r="S288" s="517"/>
      <c r="T288" s="517"/>
      <c r="U288" s="517"/>
      <c r="V288" s="517"/>
      <c r="W288" s="517"/>
      <c r="X288" s="517"/>
      <c r="Y288" s="517"/>
      <c r="Z288" s="517"/>
      <c r="AA288" s="517"/>
      <c r="AB288" s="517"/>
      <c r="AC288" s="517"/>
      <c r="AD288" s="517"/>
      <c r="AE288" s="517"/>
      <c r="AF288" s="517"/>
      <c r="AG288" s="517"/>
      <c r="AH288" s="517"/>
      <c r="AI288" s="517"/>
      <c r="AJ288" s="517"/>
      <c r="AK288" s="517"/>
      <c r="AL288" s="517"/>
      <c r="AM288" s="517"/>
      <c r="AN288" s="517"/>
      <c r="AO288" s="517"/>
      <c r="AP288" s="517"/>
      <c r="AQ288" s="517"/>
      <c r="AR288" s="517"/>
      <c r="AS288" s="517"/>
      <c r="AT288" s="517"/>
      <c r="AU288" s="517"/>
      <c r="AV288" s="517"/>
      <c r="AW288" s="517"/>
      <c r="AX288" s="517"/>
    </row>
    <row r="289" spans="1:50" customFormat="1" ht="15.75">
      <c r="A289" s="517"/>
      <c r="B289" s="499"/>
      <c r="C289" s="517"/>
      <c r="D289" s="519"/>
      <c r="E289" s="519"/>
      <c r="F289" s="519"/>
      <c r="G289" s="519"/>
      <c r="H289" s="519"/>
      <c r="I289" s="517"/>
      <c r="J289" s="526"/>
      <c r="K289" s="526"/>
      <c r="L289" s="526"/>
      <c r="M289" s="526"/>
      <c r="N289" s="526"/>
      <c r="O289" s="517"/>
      <c r="P289" s="517"/>
      <c r="Q289" s="517"/>
      <c r="R289" s="517"/>
      <c r="S289" s="517"/>
      <c r="T289" s="517"/>
      <c r="U289" s="517"/>
      <c r="V289" s="517"/>
      <c r="W289" s="517"/>
      <c r="X289" s="517"/>
      <c r="Y289" s="517"/>
      <c r="Z289" s="517"/>
      <c r="AA289" s="517"/>
      <c r="AB289" s="517"/>
      <c r="AC289" s="517"/>
      <c r="AD289" s="517"/>
      <c r="AE289" s="517"/>
      <c r="AF289" s="517"/>
      <c r="AG289" s="517"/>
      <c r="AH289" s="517"/>
      <c r="AI289" s="517"/>
      <c r="AJ289" s="517"/>
      <c r="AK289" s="517"/>
      <c r="AL289" s="517"/>
      <c r="AM289" s="517"/>
      <c r="AN289" s="517"/>
      <c r="AO289" s="517"/>
      <c r="AP289" s="517"/>
      <c r="AQ289" s="517"/>
      <c r="AR289" s="517"/>
      <c r="AS289" s="517"/>
      <c r="AT289" s="517"/>
      <c r="AU289" s="517"/>
      <c r="AV289" s="517"/>
      <c r="AW289" s="517"/>
      <c r="AX289" s="517"/>
    </row>
    <row r="290" spans="1:50" customFormat="1">
      <c r="A290" s="517"/>
      <c r="B290" s="500" t="s">
        <v>123</v>
      </c>
      <c r="C290" s="517"/>
      <c r="D290" s="519">
        <v>-1.7763200119361002</v>
      </c>
      <c r="E290" s="519">
        <v>-8.5324746376297167E-2</v>
      </c>
      <c r="F290" s="519">
        <v>0</v>
      </c>
      <c r="G290" s="519">
        <v>0</v>
      </c>
      <c r="H290" s="519">
        <v>0</v>
      </c>
      <c r="I290" s="517"/>
      <c r="J290" s="526">
        <f t="shared" ref="J290:N292" si="80">IFERROR(D290-D280,"")</f>
        <v>0</v>
      </c>
      <c r="K290" s="526">
        <f t="shared" si="80"/>
        <v>0</v>
      </c>
      <c r="L290" s="526">
        <f t="shared" si="80"/>
        <v>0</v>
      </c>
      <c r="M290" s="526">
        <f t="shared" si="80"/>
        <v>0</v>
      </c>
      <c r="N290" s="526">
        <f t="shared" si="80"/>
        <v>0</v>
      </c>
      <c r="O290" s="517"/>
      <c r="P290" s="517"/>
      <c r="Q290" s="517"/>
      <c r="R290" s="517"/>
      <c r="S290" s="517"/>
      <c r="T290" s="517"/>
      <c r="U290" s="517"/>
      <c r="V290" s="517"/>
      <c r="W290" s="517"/>
      <c r="X290" s="517"/>
      <c r="Y290" s="517"/>
      <c r="Z290" s="517"/>
      <c r="AA290" s="517"/>
      <c r="AB290" s="517"/>
      <c r="AC290" s="517"/>
      <c r="AD290" s="517"/>
      <c r="AE290" s="517"/>
      <c r="AF290" s="517"/>
      <c r="AG290" s="517"/>
      <c r="AH290" s="517"/>
      <c r="AI290" s="517"/>
      <c r="AJ290" s="517"/>
      <c r="AK290" s="517"/>
      <c r="AL290" s="517"/>
      <c r="AM290" s="517"/>
      <c r="AN290" s="517"/>
      <c r="AO290" s="517"/>
      <c r="AP290" s="517"/>
      <c r="AQ290" s="517"/>
      <c r="AR290" s="517"/>
      <c r="AS290" s="517"/>
      <c r="AT290" s="517"/>
      <c r="AU290" s="517"/>
      <c r="AV290" s="517"/>
      <c r="AW290" s="517"/>
      <c r="AX290" s="517"/>
    </row>
    <row r="291" spans="1:50" customFormat="1" ht="15.75">
      <c r="A291" s="517"/>
      <c r="B291" s="501" t="s">
        <v>124</v>
      </c>
      <c r="C291" s="517"/>
      <c r="D291" s="520">
        <v>2.066165146909865</v>
      </c>
      <c r="E291" s="520">
        <v>3.5096277789483796</v>
      </c>
      <c r="F291" s="520">
        <v>0</v>
      </c>
      <c r="G291" s="520">
        <v>0</v>
      </c>
      <c r="H291" s="520">
        <v>0</v>
      </c>
      <c r="I291" s="517"/>
      <c r="J291" s="527">
        <f t="shared" si="80"/>
        <v>0</v>
      </c>
      <c r="K291" s="527">
        <f t="shared" si="80"/>
        <v>2.9423338220355721</v>
      </c>
      <c r="L291" s="527">
        <f t="shared" si="80"/>
        <v>0</v>
      </c>
      <c r="M291" s="527">
        <f t="shared" si="80"/>
        <v>0</v>
      </c>
      <c r="N291" s="527">
        <f t="shared" si="80"/>
        <v>0</v>
      </c>
      <c r="O291" s="517"/>
      <c r="P291" s="517"/>
      <c r="Q291" s="517"/>
      <c r="R291" s="517"/>
      <c r="S291" s="517"/>
      <c r="T291" s="517"/>
      <c r="U291" s="517"/>
      <c r="V291" s="517"/>
      <c r="W291" s="517"/>
      <c r="X291" s="517"/>
      <c r="Y291" s="517"/>
      <c r="Z291" s="517"/>
      <c r="AA291" s="517"/>
      <c r="AB291" s="517"/>
      <c r="AC291" s="517"/>
      <c r="AD291" s="517"/>
      <c r="AE291" s="517"/>
      <c r="AF291" s="517"/>
      <c r="AG291" s="517"/>
      <c r="AH291" s="517"/>
      <c r="AI291" s="517"/>
      <c r="AJ291" s="517"/>
      <c r="AK291" s="517"/>
      <c r="AL291" s="517"/>
      <c r="AM291" s="517"/>
      <c r="AN291" s="517"/>
      <c r="AO291" s="517"/>
      <c r="AP291" s="517"/>
      <c r="AQ291" s="517"/>
      <c r="AR291" s="517"/>
      <c r="AS291" s="517"/>
      <c r="AT291" s="517"/>
      <c r="AU291" s="517"/>
      <c r="AV291" s="517"/>
      <c r="AW291" s="517"/>
      <c r="AX291" s="517"/>
    </row>
    <row r="292" spans="1:50" customFormat="1" ht="15.75">
      <c r="A292" s="517"/>
      <c r="B292" s="521" t="s">
        <v>125</v>
      </c>
      <c r="C292" s="517"/>
      <c r="D292" s="519">
        <v>444.86233978188869</v>
      </c>
      <c r="E292" s="519">
        <v>610.72415020086044</v>
      </c>
      <c r="F292" s="519">
        <v>506.97016075126299</v>
      </c>
      <c r="G292" s="519">
        <v>485.08158430786926</v>
      </c>
      <c r="H292" s="519">
        <v>501.6411461483134</v>
      </c>
      <c r="I292" s="517"/>
      <c r="J292" s="526">
        <f t="shared" si="80"/>
        <v>0</v>
      </c>
      <c r="K292" s="526">
        <f t="shared" si="80"/>
        <v>2.9423338220354935</v>
      </c>
      <c r="L292" s="526">
        <f t="shared" si="80"/>
        <v>0</v>
      </c>
      <c r="M292" s="526">
        <f t="shared" si="80"/>
        <v>0</v>
      </c>
      <c r="N292" s="526">
        <f t="shared" si="80"/>
        <v>0</v>
      </c>
      <c r="O292" s="517"/>
      <c r="P292" s="517"/>
      <c r="Q292" s="517"/>
      <c r="R292" s="517"/>
      <c r="S292" s="517"/>
      <c r="T292" s="517"/>
      <c r="U292" s="517"/>
      <c r="V292" s="517"/>
      <c r="W292" s="517"/>
      <c r="X292" s="517"/>
      <c r="Y292" s="517"/>
      <c r="Z292" s="517"/>
      <c r="AA292" s="517"/>
      <c r="AB292" s="517"/>
      <c r="AC292" s="517"/>
      <c r="AD292" s="517"/>
      <c r="AE292" s="517"/>
      <c r="AF292" s="517"/>
      <c r="AG292" s="517"/>
      <c r="AH292" s="517"/>
      <c r="AI292" s="517"/>
      <c r="AJ292" s="517"/>
      <c r="AK292" s="517"/>
      <c r="AL292" s="517"/>
      <c r="AM292" s="517"/>
      <c r="AN292" s="517"/>
      <c r="AO292" s="517"/>
      <c r="AP292" s="517"/>
      <c r="AQ292" s="517"/>
      <c r="AR292" s="517"/>
      <c r="AS292" s="517"/>
      <c r="AT292" s="517"/>
      <c r="AU292" s="517"/>
      <c r="AV292" s="517"/>
      <c r="AW292" s="517"/>
      <c r="AX292" s="517"/>
    </row>
    <row r="293" spans="1:50" customFormat="1">
      <c r="A293" s="517"/>
      <c r="B293" s="517"/>
      <c r="C293" s="517"/>
      <c r="D293" s="522"/>
      <c r="E293" s="522"/>
      <c r="F293" s="522"/>
      <c r="G293" s="522"/>
      <c r="H293" s="522"/>
      <c r="I293" s="517"/>
      <c r="J293" s="517"/>
      <c r="K293" s="517"/>
      <c r="L293" s="517"/>
      <c r="M293" s="517"/>
      <c r="N293" s="517"/>
      <c r="O293" s="517"/>
      <c r="P293" s="517"/>
      <c r="Q293" s="517"/>
      <c r="R293" s="517"/>
      <c r="S293" s="517"/>
      <c r="T293" s="517"/>
      <c r="U293" s="517"/>
      <c r="V293" s="517"/>
      <c r="W293" s="517"/>
      <c r="X293" s="517"/>
      <c r="Y293" s="517"/>
      <c r="Z293" s="517"/>
      <c r="AA293" s="517"/>
      <c r="AB293" s="517"/>
      <c r="AC293" s="517"/>
      <c r="AD293" s="517"/>
      <c r="AE293" s="517"/>
      <c r="AF293" s="517"/>
      <c r="AG293" s="517"/>
      <c r="AH293" s="517"/>
      <c r="AI293" s="517"/>
      <c r="AJ293" s="517"/>
      <c r="AK293" s="517"/>
      <c r="AL293" s="517"/>
      <c r="AM293" s="517"/>
      <c r="AN293" s="517"/>
      <c r="AO293" s="517"/>
      <c r="AP293" s="517"/>
      <c r="AQ293" s="517"/>
      <c r="AR293" s="517"/>
      <c r="AS293" s="517"/>
      <c r="AT293" s="517"/>
      <c r="AU293" s="517"/>
      <c r="AV293" s="517"/>
      <c r="AW293" s="517"/>
      <c r="AX293" s="517"/>
    </row>
    <row r="294" spans="1:50" customFormat="1">
      <c r="A294" s="517"/>
      <c r="B294" s="547" t="s">
        <v>768</v>
      </c>
      <c r="D294" s="524"/>
      <c r="E294" s="524"/>
      <c r="F294" s="524"/>
      <c r="G294" s="524"/>
      <c r="H294" s="524"/>
      <c r="I294" s="517"/>
      <c r="J294" s="525" t="s">
        <v>698</v>
      </c>
      <c r="K294" s="528"/>
      <c r="L294" s="528"/>
      <c r="M294" s="528"/>
      <c r="N294" s="528"/>
      <c r="O294" s="517"/>
      <c r="P294" s="517"/>
      <c r="Q294" s="517"/>
      <c r="R294" s="517"/>
      <c r="S294" s="517"/>
      <c r="T294" s="517"/>
      <c r="U294" s="517"/>
      <c r="V294" s="517"/>
      <c r="W294" s="517"/>
      <c r="X294" s="517"/>
      <c r="Y294" s="517"/>
      <c r="Z294" s="517"/>
      <c r="AA294" s="517"/>
      <c r="AB294" s="517"/>
      <c r="AC294" s="517"/>
      <c r="AD294" s="517"/>
      <c r="AE294" s="517"/>
      <c r="AF294" s="517"/>
      <c r="AG294" s="517"/>
      <c r="AH294" s="517"/>
      <c r="AI294" s="517"/>
      <c r="AJ294" s="517"/>
      <c r="AK294" s="517"/>
      <c r="AL294" s="517"/>
      <c r="AM294" s="517"/>
      <c r="AN294" s="517"/>
      <c r="AO294" s="517"/>
      <c r="AP294" s="517"/>
      <c r="AQ294" s="517"/>
      <c r="AR294" s="517"/>
      <c r="AS294" s="517"/>
      <c r="AT294" s="517"/>
      <c r="AU294" s="517"/>
      <c r="AV294" s="517"/>
      <c r="AW294" s="517"/>
      <c r="AX294" s="517"/>
    </row>
    <row r="295" spans="1:50" customFormat="1">
      <c r="A295" s="517"/>
      <c r="B295" s="517"/>
      <c r="C295" s="517"/>
      <c r="D295" s="522"/>
      <c r="E295" s="522"/>
      <c r="F295" s="522"/>
      <c r="G295" s="522"/>
      <c r="H295" s="522"/>
      <c r="I295" s="517"/>
      <c r="J295" s="528"/>
      <c r="K295" s="528"/>
      <c r="L295" s="528"/>
      <c r="M295" s="528"/>
      <c r="N295" s="528"/>
      <c r="O295" s="517"/>
      <c r="P295" s="517"/>
      <c r="Q295" s="517"/>
      <c r="R295" s="517"/>
      <c r="S295" s="517"/>
      <c r="T295" s="517"/>
      <c r="U295" s="517"/>
      <c r="V295" s="517"/>
      <c r="W295" s="517"/>
      <c r="X295" s="517"/>
      <c r="Y295" s="517"/>
      <c r="Z295" s="517"/>
      <c r="AA295" s="517"/>
      <c r="AB295" s="517"/>
      <c r="AC295" s="517"/>
      <c r="AD295" s="517"/>
      <c r="AE295" s="517"/>
      <c r="AF295" s="517"/>
      <c r="AG295" s="517"/>
      <c r="AH295" s="517"/>
      <c r="AI295" s="517"/>
      <c r="AJ295" s="517"/>
      <c r="AK295" s="517"/>
      <c r="AL295" s="517"/>
      <c r="AM295" s="517"/>
      <c r="AN295" s="517"/>
      <c r="AO295" s="517"/>
      <c r="AP295" s="517"/>
      <c r="AQ295" s="517"/>
      <c r="AR295" s="517"/>
      <c r="AS295" s="517"/>
      <c r="AT295" s="517"/>
      <c r="AU295" s="517"/>
      <c r="AV295" s="517"/>
      <c r="AW295" s="517"/>
      <c r="AX295" s="517"/>
    </row>
    <row r="296" spans="1:50" customFormat="1">
      <c r="A296" s="517"/>
      <c r="B296" s="143" t="s">
        <v>119</v>
      </c>
      <c r="C296" s="517"/>
      <c r="D296" s="519">
        <v>444.57249464691495</v>
      </c>
      <c r="E296" s="519">
        <v>581.88658922234413</v>
      </c>
      <c r="F296" s="519">
        <v>506.97016075126299</v>
      </c>
      <c r="G296" s="519" t="s">
        <v>148</v>
      </c>
      <c r="H296" s="519" t="s">
        <v>148</v>
      </c>
      <c r="I296" s="517"/>
      <c r="J296" s="526">
        <f>IFERROR(D296-D286,"")</f>
        <v>0</v>
      </c>
      <c r="K296" s="526">
        <f t="shared" ref="K296:N298" si="81">IFERROR(E296-E286,"")</f>
        <v>0</v>
      </c>
      <c r="L296" s="526">
        <f t="shared" si="81"/>
        <v>0</v>
      </c>
      <c r="M296" s="526" t="str">
        <f t="shared" si="81"/>
        <v/>
      </c>
      <c r="N296" s="526" t="str">
        <f t="shared" si="81"/>
        <v/>
      </c>
      <c r="O296" s="517"/>
      <c r="P296" s="517"/>
      <c r="Q296" s="517"/>
      <c r="R296" s="517"/>
      <c r="S296" s="517"/>
      <c r="T296" s="517"/>
      <c r="U296" s="517"/>
      <c r="V296" s="517"/>
      <c r="W296" s="517"/>
      <c r="X296" s="517"/>
      <c r="Y296" s="517"/>
      <c r="Z296" s="517"/>
      <c r="AA296" s="517"/>
      <c r="AB296" s="517"/>
      <c r="AC296" s="517"/>
      <c r="AD296" s="517"/>
      <c r="AE296" s="517"/>
      <c r="AF296" s="517"/>
      <c r="AG296" s="517"/>
      <c r="AH296" s="517"/>
      <c r="AI296" s="517"/>
      <c r="AJ296" s="517"/>
      <c r="AK296" s="517"/>
      <c r="AL296" s="517"/>
      <c r="AM296" s="517"/>
      <c r="AN296" s="517"/>
      <c r="AO296" s="517"/>
      <c r="AP296" s="517"/>
      <c r="AQ296" s="517"/>
      <c r="AR296" s="517"/>
      <c r="AS296" s="517"/>
      <c r="AT296" s="517"/>
      <c r="AU296" s="517"/>
      <c r="AV296" s="517"/>
      <c r="AW296" s="517"/>
      <c r="AX296" s="517"/>
    </row>
    <row r="297" spans="1:50" customFormat="1" ht="15.75">
      <c r="A297" s="517"/>
      <c r="B297" s="501" t="s">
        <v>121</v>
      </c>
      <c r="C297" s="517"/>
      <c r="D297" s="520">
        <v>0</v>
      </c>
      <c r="E297" s="520">
        <v>25.413257945944185</v>
      </c>
      <c r="F297" s="520">
        <v>0</v>
      </c>
      <c r="G297" s="520" t="s">
        <v>148</v>
      </c>
      <c r="H297" s="520" t="s">
        <v>148</v>
      </c>
      <c r="I297" s="517"/>
      <c r="J297" s="527">
        <f t="shared" ref="J297:J298" si="82">IFERROR(D297-D287,"")</f>
        <v>0</v>
      </c>
      <c r="K297" s="527">
        <f t="shared" si="81"/>
        <v>0</v>
      </c>
      <c r="L297" s="527">
        <f t="shared" si="81"/>
        <v>0</v>
      </c>
      <c r="M297" s="527" t="str">
        <f t="shared" si="81"/>
        <v/>
      </c>
      <c r="N297" s="527" t="str">
        <f t="shared" si="81"/>
        <v/>
      </c>
      <c r="O297" s="517"/>
      <c r="P297" s="517"/>
      <c r="Q297" s="517"/>
      <c r="R297" s="517"/>
      <c r="S297" s="517"/>
      <c r="T297" s="517"/>
      <c r="U297" s="517"/>
      <c r="V297" s="517"/>
      <c r="W297" s="517"/>
      <c r="X297" s="517"/>
      <c r="Y297" s="517"/>
      <c r="Z297" s="517"/>
      <c r="AA297" s="517"/>
      <c r="AB297" s="517"/>
      <c r="AC297" s="517"/>
      <c r="AD297" s="517"/>
      <c r="AE297" s="517"/>
      <c r="AF297" s="517"/>
      <c r="AG297" s="517"/>
      <c r="AH297" s="517"/>
      <c r="AI297" s="517"/>
      <c r="AJ297" s="517"/>
      <c r="AK297" s="517"/>
      <c r="AL297" s="517"/>
      <c r="AM297" s="517"/>
      <c r="AN297" s="517"/>
      <c r="AO297" s="517"/>
      <c r="AP297" s="517"/>
      <c r="AQ297" s="517"/>
      <c r="AR297" s="517"/>
      <c r="AS297" s="517"/>
      <c r="AT297" s="517"/>
      <c r="AU297" s="517"/>
      <c r="AV297" s="517"/>
      <c r="AW297" s="517"/>
      <c r="AX297" s="517"/>
    </row>
    <row r="298" spans="1:50" customFormat="1" ht="15.75">
      <c r="A298" s="517"/>
      <c r="B298" s="499" t="s">
        <v>122</v>
      </c>
      <c r="C298" s="517"/>
      <c r="D298" s="519">
        <v>444.57249464691495</v>
      </c>
      <c r="E298" s="519">
        <v>607.29984716828835</v>
      </c>
      <c r="F298" s="519">
        <v>506.97016075126299</v>
      </c>
      <c r="G298" s="519">
        <v>485.08158430786926</v>
      </c>
      <c r="H298" s="519">
        <v>501.6411461483134</v>
      </c>
      <c r="I298" s="517"/>
      <c r="J298" s="526">
        <f t="shared" si="82"/>
        <v>0</v>
      </c>
      <c r="K298" s="526">
        <f t="shared" si="81"/>
        <v>0</v>
      </c>
      <c r="L298" s="526">
        <f t="shared" si="81"/>
        <v>0</v>
      </c>
      <c r="M298" s="526">
        <f t="shared" si="81"/>
        <v>0</v>
      </c>
      <c r="N298" s="526">
        <f t="shared" si="81"/>
        <v>0</v>
      </c>
      <c r="O298" s="517"/>
      <c r="P298" s="517"/>
      <c r="Q298" s="517"/>
      <c r="R298" s="517"/>
      <c r="S298" s="517"/>
      <c r="T298" s="517"/>
      <c r="U298" s="517"/>
      <c r="V298" s="517"/>
      <c r="W298" s="517"/>
      <c r="X298" s="517"/>
      <c r="Y298" s="517"/>
      <c r="Z298" s="517"/>
      <c r="AA298" s="517"/>
      <c r="AB298" s="517"/>
      <c r="AC298" s="517"/>
      <c r="AD298" s="517"/>
      <c r="AE298" s="517"/>
      <c r="AF298" s="517"/>
      <c r="AG298" s="517"/>
      <c r="AH298" s="517"/>
      <c r="AI298" s="517"/>
      <c r="AJ298" s="517"/>
      <c r="AK298" s="517"/>
      <c r="AL298" s="517"/>
      <c r="AM298" s="517"/>
      <c r="AN298" s="517"/>
      <c r="AO298" s="517"/>
      <c r="AP298" s="517"/>
      <c r="AQ298" s="517"/>
      <c r="AR298" s="517"/>
      <c r="AS298" s="517"/>
      <c r="AT298" s="517"/>
      <c r="AU298" s="517"/>
      <c r="AV298" s="517"/>
      <c r="AW298" s="517"/>
      <c r="AX298" s="517"/>
    </row>
    <row r="299" spans="1:50" customFormat="1" ht="15.75">
      <c r="A299" s="517"/>
      <c r="B299" s="499"/>
      <c r="C299" s="517"/>
      <c r="D299" s="519"/>
      <c r="E299" s="519"/>
      <c r="F299" s="519"/>
      <c r="G299" s="519"/>
      <c r="H299" s="519"/>
      <c r="I299" s="517"/>
      <c r="J299" s="526"/>
      <c r="K299" s="526"/>
      <c r="L299" s="526"/>
      <c r="M299" s="526"/>
      <c r="N299" s="526"/>
      <c r="O299" s="517"/>
      <c r="P299" s="517"/>
      <c r="Q299" s="517"/>
      <c r="R299" s="517"/>
      <c r="S299" s="517"/>
      <c r="T299" s="517"/>
      <c r="U299" s="517"/>
      <c r="V299" s="517"/>
      <c r="W299" s="517"/>
      <c r="X299" s="517"/>
      <c r="Y299" s="517"/>
      <c r="Z299" s="517"/>
      <c r="AA299" s="517"/>
      <c r="AB299" s="517"/>
      <c r="AC299" s="517"/>
      <c r="AD299" s="517"/>
      <c r="AE299" s="517"/>
      <c r="AF299" s="517"/>
      <c r="AG299" s="517"/>
      <c r="AH299" s="517"/>
      <c r="AI299" s="517"/>
      <c r="AJ299" s="517"/>
      <c r="AK299" s="517"/>
      <c r="AL299" s="517"/>
      <c r="AM299" s="517"/>
      <c r="AN299" s="517"/>
      <c r="AO299" s="517"/>
      <c r="AP299" s="517"/>
      <c r="AQ299" s="517"/>
      <c r="AR299" s="517"/>
      <c r="AS299" s="517"/>
      <c r="AT299" s="517"/>
      <c r="AU299" s="517"/>
      <c r="AV299" s="517"/>
      <c r="AW299" s="517"/>
      <c r="AX299" s="517"/>
    </row>
    <row r="300" spans="1:50" customFormat="1">
      <c r="A300" s="517"/>
      <c r="B300" s="500" t="s">
        <v>123</v>
      </c>
      <c r="C300" s="517"/>
      <c r="D300" s="519">
        <v>-1.7763200119361002</v>
      </c>
      <c r="E300" s="519">
        <v>-8.5324746376297167E-2</v>
      </c>
      <c r="F300" s="519">
        <v>0</v>
      </c>
      <c r="G300" s="519">
        <v>0</v>
      </c>
      <c r="H300" s="519">
        <v>0</v>
      </c>
      <c r="I300" s="517"/>
      <c r="J300" s="526">
        <f t="shared" ref="J300:N302" si="83">IFERROR(D300-D290,"")</f>
        <v>0</v>
      </c>
      <c r="K300" s="526">
        <f t="shared" si="83"/>
        <v>0</v>
      </c>
      <c r="L300" s="526">
        <f t="shared" si="83"/>
        <v>0</v>
      </c>
      <c r="M300" s="526">
        <f t="shared" si="83"/>
        <v>0</v>
      </c>
      <c r="N300" s="526">
        <f t="shared" si="83"/>
        <v>0</v>
      </c>
      <c r="O300" s="517"/>
      <c r="P300" s="517"/>
      <c r="Q300" s="517"/>
      <c r="R300" s="517"/>
      <c r="S300" s="517"/>
      <c r="T300" s="517"/>
      <c r="U300" s="517"/>
      <c r="V300" s="517"/>
      <c r="W300" s="517"/>
      <c r="X300" s="517"/>
      <c r="Y300" s="517"/>
      <c r="Z300" s="517"/>
      <c r="AA300" s="517"/>
      <c r="AB300" s="517"/>
      <c r="AC300" s="517"/>
      <c r="AD300" s="517"/>
      <c r="AE300" s="517"/>
      <c r="AF300" s="517"/>
      <c r="AG300" s="517"/>
      <c r="AH300" s="517"/>
      <c r="AI300" s="517"/>
      <c r="AJ300" s="517"/>
      <c r="AK300" s="517"/>
      <c r="AL300" s="517"/>
      <c r="AM300" s="517"/>
      <c r="AN300" s="517"/>
      <c r="AO300" s="517"/>
      <c r="AP300" s="517"/>
      <c r="AQ300" s="517"/>
      <c r="AR300" s="517"/>
      <c r="AS300" s="517"/>
      <c r="AT300" s="517"/>
      <c r="AU300" s="517"/>
      <c r="AV300" s="517"/>
      <c r="AW300" s="517"/>
      <c r="AX300" s="517"/>
    </row>
    <row r="301" spans="1:50" customFormat="1" ht="15.75">
      <c r="A301" s="517"/>
      <c r="B301" s="501" t="s">
        <v>124</v>
      </c>
      <c r="C301" s="517"/>
      <c r="D301" s="520">
        <v>2.066165146909865</v>
      </c>
      <c r="E301" s="520">
        <v>0.56729395691280737</v>
      </c>
      <c r="F301" s="520">
        <v>0</v>
      </c>
      <c r="G301" s="520">
        <v>0</v>
      </c>
      <c r="H301" s="520">
        <v>0</v>
      </c>
      <c r="I301" s="517"/>
      <c r="J301" s="527">
        <f t="shared" si="83"/>
        <v>0</v>
      </c>
      <c r="K301" s="527">
        <f t="shared" si="83"/>
        <v>-2.9423338220355721</v>
      </c>
      <c r="L301" s="527">
        <f t="shared" si="83"/>
        <v>0</v>
      </c>
      <c r="M301" s="527">
        <f t="shared" si="83"/>
        <v>0</v>
      </c>
      <c r="N301" s="527">
        <f t="shared" si="83"/>
        <v>0</v>
      </c>
      <c r="O301" s="517"/>
      <c r="P301" s="517"/>
      <c r="Q301" s="517"/>
      <c r="R301" s="517"/>
      <c r="S301" s="517"/>
      <c r="T301" s="517"/>
      <c r="U301" s="517"/>
      <c r="V301" s="517"/>
      <c r="W301" s="517"/>
      <c r="X301" s="517"/>
      <c r="Y301" s="517"/>
      <c r="Z301" s="517"/>
      <c r="AA301" s="517"/>
      <c r="AB301" s="517"/>
      <c r="AC301" s="517"/>
      <c r="AD301" s="517"/>
      <c r="AE301" s="517"/>
      <c r="AF301" s="517"/>
      <c r="AG301" s="517"/>
      <c r="AH301" s="517"/>
      <c r="AI301" s="517"/>
      <c r="AJ301" s="517"/>
      <c r="AK301" s="517"/>
      <c r="AL301" s="517"/>
      <c r="AM301" s="517"/>
      <c r="AN301" s="517"/>
      <c r="AO301" s="517"/>
      <c r="AP301" s="517"/>
      <c r="AQ301" s="517"/>
      <c r="AR301" s="517"/>
      <c r="AS301" s="517"/>
      <c r="AT301" s="517"/>
      <c r="AU301" s="517"/>
      <c r="AV301" s="517"/>
      <c r="AW301" s="517"/>
      <c r="AX301" s="517"/>
    </row>
    <row r="302" spans="1:50" customFormat="1" ht="15.75">
      <c r="A302" s="517"/>
      <c r="B302" s="521" t="s">
        <v>125</v>
      </c>
      <c r="C302" s="517"/>
      <c r="D302" s="519">
        <v>444.86233978188869</v>
      </c>
      <c r="E302" s="519">
        <v>607.78181637882494</v>
      </c>
      <c r="F302" s="519">
        <v>506.97016075126299</v>
      </c>
      <c r="G302" s="519">
        <v>485.08158430786926</v>
      </c>
      <c r="H302" s="519">
        <v>501.6411461483134</v>
      </c>
      <c r="I302" s="517"/>
      <c r="J302" s="526">
        <f t="shared" si="83"/>
        <v>0</v>
      </c>
      <c r="K302" s="526">
        <f t="shared" si="83"/>
        <v>-2.9423338220354935</v>
      </c>
      <c r="L302" s="526">
        <f t="shared" si="83"/>
        <v>0</v>
      </c>
      <c r="M302" s="526">
        <f t="shared" si="83"/>
        <v>0</v>
      </c>
      <c r="N302" s="526">
        <f t="shared" si="83"/>
        <v>0</v>
      </c>
      <c r="O302" s="517"/>
      <c r="P302" s="517"/>
      <c r="Q302" s="517"/>
      <c r="R302" s="517"/>
      <c r="S302" s="517"/>
      <c r="T302" s="517"/>
      <c r="U302" s="517"/>
      <c r="V302" s="517"/>
      <c r="W302" s="517"/>
      <c r="X302" s="517"/>
      <c r="Y302" s="517"/>
      <c r="Z302" s="517"/>
      <c r="AA302" s="517"/>
      <c r="AB302" s="517"/>
      <c r="AC302" s="517"/>
      <c r="AD302" s="517"/>
      <c r="AE302" s="517"/>
      <c r="AF302" s="517"/>
      <c r="AG302" s="517"/>
      <c r="AH302" s="517"/>
      <c r="AI302" s="517"/>
      <c r="AJ302" s="517"/>
      <c r="AK302" s="517"/>
      <c r="AL302" s="517"/>
      <c r="AM302" s="517"/>
      <c r="AN302" s="517"/>
      <c r="AO302" s="517"/>
      <c r="AP302" s="517"/>
      <c r="AQ302" s="517"/>
      <c r="AR302" s="517"/>
      <c r="AS302" s="517"/>
      <c r="AT302" s="517"/>
      <c r="AU302" s="517"/>
      <c r="AV302" s="517"/>
      <c r="AW302" s="517"/>
      <c r="AX302" s="517"/>
    </row>
    <row r="303" spans="1:50" customFormat="1">
      <c r="A303" s="517"/>
      <c r="B303" s="517"/>
      <c r="C303" s="517"/>
      <c r="D303" s="522"/>
      <c r="E303" s="522"/>
      <c r="F303" s="522"/>
      <c r="G303" s="522"/>
      <c r="H303" s="522"/>
      <c r="I303" s="517"/>
      <c r="J303" s="517"/>
      <c r="K303" s="517"/>
      <c r="L303" s="517"/>
      <c r="M303" s="517"/>
      <c r="N303" s="517"/>
      <c r="O303" s="517"/>
      <c r="P303" s="517"/>
      <c r="Q303" s="517"/>
      <c r="R303" s="517"/>
      <c r="S303" s="517"/>
      <c r="T303" s="517"/>
      <c r="U303" s="517"/>
      <c r="V303" s="517"/>
      <c r="W303" s="517"/>
      <c r="X303" s="517"/>
      <c r="Y303" s="517"/>
      <c r="Z303" s="517"/>
      <c r="AA303" s="517"/>
      <c r="AB303" s="517"/>
      <c r="AC303" s="517"/>
      <c r="AD303" s="517"/>
      <c r="AE303" s="517"/>
      <c r="AF303" s="517"/>
      <c r="AG303" s="517"/>
      <c r="AH303" s="517"/>
      <c r="AI303" s="517"/>
      <c r="AJ303" s="517"/>
      <c r="AK303" s="517"/>
      <c r="AL303" s="517"/>
      <c r="AM303" s="517"/>
      <c r="AN303" s="517"/>
      <c r="AO303" s="517"/>
      <c r="AP303" s="517"/>
      <c r="AQ303" s="517"/>
      <c r="AR303" s="517"/>
      <c r="AS303" s="517"/>
      <c r="AT303" s="517"/>
      <c r="AU303" s="517"/>
      <c r="AV303" s="517"/>
      <c r="AW303" s="517"/>
      <c r="AX303" s="517"/>
    </row>
    <row r="304" spans="1:50" customFormat="1">
      <c r="A304" s="517"/>
      <c r="B304" s="547" t="s">
        <v>773</v>
      </c>
      <c r="D304" s="524"/>
      <c r="E304" s="524"/>
      <c r="F304" s="524"/>
      <c r="G304" s="524"/>
      <c r="H304" s="524"/>
      <c r="I304" s="517"/>
      <c r="J304" s="525" t="s">
        <v>698</v>
      </c>
      <c r="K304" s="528"/>
      <c r="L304" s="528"/>
      <c r="M304" s="528"/>
      <c r="N304" s="528"/>
      <c r="O304" s="517"/>
      <c r="P304" s="517"/>
      <c r="Q304" s="517"/>
      <c r="R304" s="517"/>
      <c r="S304" s="517"/>
      <c r="T304" s="517"/>
      <c r="U304" s="517"/>
      <c r="V304" s="517"/>
      <c r="W304" s="517"/>
      <c r="X304" s="517"/>
      <c r="Y304" s="517"/>
      <c r="Z304" s="517"/>
      <c r="AA304" s="517"/>
      <c r="AB304" s="517"/>
      <c r="AC304" s="517"/>
      <c r="AD304" s="517"/>
      <c r="AE304" s="517"/>
      <c r="AF304" s="517"/>
      <c r="AG304" s="517"/>
      <c r="AH304" s="517"/>
      <c r="AI304" s="517"/>
      <c r="AJ304" s="517"/>
      <c r="AK304" s="517"/>
      <c r="AL304" s="517"/>
      <c r="AM304" s="517"/>
      <c r="AN304" s="517"/>
      <c r="AO304" s="517"/>
      <c r="AP304" s="517"/>
      <c r="AQ304" s="517"/>
      <c r="AR304" s="517"/>
      <c r="AS304" s="517"/>
      <c r="AT304" s="517"/>
      <c r="AU304" s="517"/>
      <c r="AV304" s="517"/>
      <c r="AW304" s="517"/>
      <c r="AX304" s="517"/>
    </row>
    <row r="305" spans="1:50" customFormat="1">
      <c r="A305" s="517"/>
      <c r="B305" s="517"/>
      <c r="C305" s="517"/>
      <c r="D305" s="522"/>
      <c r="E305" s="522"/>
      <c r="F305" s="522"/>
      <c r="G305" s="522"/>
      <c r="H305" s="522"/>
      <c r="I305" s="517"/>
      <c r="J305" s="528"/>
      <c r="K305" s="528"/>
      <c r="L305" s="528"/>
      <c r="M305" s="528"/>
      <c r="N305" s="528"/>
      <c r="O305" s="517"/>
      <c r="P305" s="517"/>
      <c r="Q305" s="517"/>
      <c r="R305" s="517"/>
      <c r="S305" s="517"/>
      <c r="T305" s="517"/>
      <c r="U305" s="517"/>
      <c r="V305" s="517"/>
      <c r="W305" s="517"/>
      <c r="X305" s="517"/>
      <c r="Y305" s="517"/>
      <c r="Z305" s="517"/>
      <c r="AA305" s="517"/>
      <c r="AB305" s="517"/>
      <c r="AC305" s="517"/>
      <c r="AD305" s="517"/>
      <c r="AE305" s="517"/>
      <c r="AF305" s="517"/>
      <c r="AG305" s="517"/>
      <c r="AH305" s="517"/>
      <c r="AI305" s="517"/>
      <c r="AJ305" s="517"/>
      <c r="AK305" s="517"/>
      <c r="AL305" s="517"/>
      <c r="AM305" s="517"/>
      <c r="AN305" s="517"/>
      <c r="AO305" s="517"/>
      <c r="AP305" s="517"/>
      <c r="AQ305" s="517"/>
      <c r="AR305" s="517"/>
      <c r="AS305" s="517"/>
      <c r="AT305" s="517"/>
      <c r="AU305" s="517"/>
      <c r="AV305" s="517"/>
      <c r="AW305" s="517"/>
      <c r="AX305" s="517"/>
    </row>
    <row r="306" spans="1:50" customFormat="1">
      <c r="A306" s="517"/>
      <c r="B306" s="143" t="s">
        <v>119</v>
      </c>
      <c r="C306" s="517"/>
      <c r="D306" s="519">
        <v>444.57249464691495</v>
      </c>
      <c r="E306" s="519">
        <v>581.88658922234413</v>
      </c>
      <c r="F306" s="519">
        <v>518.57659396408235</v>
      </c>
      <c r="G306" s="519" t="s">
        <v>148</v>
      </c>
      <c r="H306" s="519" t="s">
        <v>148</v>
      </c>
      <c r="I306" s="517"/>
      <c r="J306" s="526">
        <f>IFERROR(D306-D296,"")</f>
        <v>0</v>
      </c>
      <c r="K306" s="526">
        <f t="shared" ref="K306:N308" si="84">IFERROR(E306-E296,"")</f>
        <v>0</v>
      </c>
      <c r="L306" s="526">
        <f t="shared" si="84"/>
        <v>11.606433212819354</v>
      </c>
      <c r="M306" s="526" t="str">
        <f t="shared" si="84"/>
        <v/>
      </c>
      <c r="N306" s="526" t="str">
        <f t="shared" si="84"/>
        <v/>
      </c>
      <c r="O306" s="517"/>
      <c r="P306" s="517"/>
      <c r="Q306" s="517"/>
      <c r="R306" s="517"/>
      <c r="S306" s="517"/>
      <c r="T306" s="517"/>
      <c r="U306" s="517"/>
      <c r="V306" s="517"/>
      <c r="W306" s="517"/>
      <c r="X306" s="517"/>
      <c r="Y306" s="517"/>
      <c r="Z306" s="517"/>
      <c r="AA306" s="517"/>
      <c r="AB306" s="517"/>
      <c r="AC306" s="517"/>
      <c r="AD306" s="517"/>
      <c r="AE306" s="517"/>
      <c r="AF306" s="517"/>
      <c r="AG306" s="517"/>
      <c r="AH306" s="517"/>
      <c r="AI306" s="517"/>
      <c r="AJ306" s="517"/>
      <c r="AK306" s="517"/>
      <c r="AL306" s="517"/>
      <c r="AM306" s="517"/>
      <c r="AN306" s="517"/>
      <c r="AO306" s="517"/>
      <c r="AP306" s="517"/>
      <c r="AQ306" s="517"/>
      <c r="AR306" s="517"/>
      <c r="AS306" s="517"/>
      <c r="AT306" s="517"/>
      <c r="AU306" s="517"/>
      <c r="AV306" s="517"/>
      <c r="AW306" s="517"/>
      <c r="AX306" s="517"/>
    </row>
    <row r="307" spans="1:50" customFormat="1" ht="15.75">
      <c r="A307" s="517"/>
      <c r="B307" s="501" t="s">
        <v>121</v>
      </c>
      <c r="C307" s="517"/>
      <c r="D307" s="520">
        <v>0</v>
      </c>
      <c r="E307" s="520">
        <v>25.413257945944185</v>
      </c>
      <c r="F307" s="520">
        <v>20.344458365742458</v>
      </c>
      <c r="G307" s="520" t="s">
        <v>148</v>
      </c>
      <c r="H307" s="520" t="s">
        <v>148</v>
      </c>
      <c r="I307" s="517"/>
      <c r="J307" s="527">
        <f t="shared" ref="J307:J308" si="85">IFERROR(D307-D297,"")</f>
        <v>0</v>
      </c>
      <c r="K307" s="527">
        <f t="shared" si="84"/>
        <v>0</v>
      </c>
      <c r="L307" s="527">
        <f t="shared" si="84"/>
        <v>20.344458365742458</v>
      </c>
      <c r="M307" s="527" t="str">
        <f t="shared" si="84"/>
        <v/>
      </c>
      <c r="N307" s="527" t="str">
        <f t="shared" si="84"/>
        <v/>
      </c>
      <c r="O307" s="517"/>
      <c r="P307" s="517"/>
      <c r="Q307" s="517"/>
      <c r="R307" s="517"/>
      <c r="S307" s="517"/>
      <c r="T307" s="517"/>
      <c r="U307" s="517"/>
      <c r="V307" s="517"/>
      <c r="W307" s="517"/>
      <c r="X307" s="517"/>
      <c r="Y307" s="517"/>
      <c r="Z307" s="517"/>
      <c r="AA307" s="517"/>
      <c r="AB307" s="517"/>
      <c r="AC307" s="517"/>
      <c r="AD307" s="517"/>
      <c r="AE307" s="517"/>
      <c r="AF307" s="517"/>
      <c r="AG307" s="517"/>
      <c r="AH307" s="517"/>
      <c r="AI307" s="517"/>
      <c r="AJ307" s="517"/>
      <c r="AK307" s="517"/>
      <c r="AL307" s="517"/>
      <c r="AM307" s="517"/>
      <c r="AN307" s="517"/>
      <c r="AO307" s="517"/>
      <c r="AP307" s="517"/>
      <c r="AQ307" s="517"/>
      <c r="AR307" s="517"/>
      <c r="AS307" s="517"/>
      <c r="AT307" s="517"/>
      <c r="AU307" s="517"/>
      <c r="AV307" s="517"/>
      <c r="AW307" s="517"/>
      <c r="AX307" s="517"/>
    </row>
    <row r="308" spans="1:50" customFormat="1" ht="15.75">
      <c r="A308" s="517"/>
      <c r="B308" s="499" t="s">
        <v>122</v>
      </c>
      <c r="C308" s="517"/>
      <c r="D308" s="519">
        <v>444.57249464691495</v>
      </c>
      <c r="E308" s="519">
        <v>607.29984716828835</v>
      </c>
      <c r="F308" s="519">
        <v>538.92105232982476</v>
      </c>
      <c r="G308" s="519">
        <v>489.7230015616492</v>
      </c>
      <c r="H308" s="519">
        <v>501.69253618336074</v>
      </c>
      <c r="I308" s="517"/>
      <c r="J308" s="526">
        <f t="shared" si="85"/>
        <v>0</v>
      </c>
      <c r="K308" s="526">
        <f t="shared" si="84"/>
        <v>0</v>
      </c>
      <c r="L308" s="526">
        <f t="shared" si="84"/>
        <v>31.950891578561766</v>
      </c>
      <c r="M308" s="526">
        <f t="shared" si="84"/>
        <v>4.6414172537799345</v>
      </c>
      <c r="N308" s="526">
        <f t="shared" si="84"/>
        <v>5.1390035047347737E-2</v>
      </c>
      <c r="O308" s="517"/>
      <c r="P308" s="517"/>
      <c r="Q308" s="517"/>
      <c r="R308" s="517"/>
      <c r="S308" s="517"/>
      <c r="T308" s="517"/>
      <c r="U308" s="517"/>
      <c r="V308" s="517"/>
      <c r="W308" s="517"/>
      <c r="X308" s="517"/>
      <c r="Y308" s="517"/>
      <c r="Z308" s="517"/>
      <c r="AA308" s="517"/>
      <c r="AB308" s="517"/>
      <c r="AC308" s="517"/>
      <c r="AD308" s="517"/>
      <c r="AE308" s="517"/>
      <c r="AF308" s="517"/>
      <c r="AG308" s="517"/>
      <c r="AH308" s="517"/>
      <c r="AI308" s="517"/>
      <c r="AJ308" s="517"/>
      <c r="AK308" s="517"/>
      <c r="AL308" s="517"/>
      <c r="AM308" s="517"/>
      <c r="AN308" s="517"/>
      <c r="AO308" s="517"/>
      <c r="AP308" s="517"/>
      <c r="AQ308" s="517"/>
      <c r="AR308" s="517"/>
      <c r="AS308" s="517"/>
      <c r="AT308" s="517"/>
      <c r="AU308" s="517"/>
      <c r="AV308" s="517"/>
      <c r="AW308" s="517"/>
      <c r="AX308" s="517"/>
    </row>
    <row r="309" spans="1:50" customFormat="1" ht="15.75">
      <c r="A309" s="517"/>
      <c r="B309" s="499"/>
      <c r="C309" s="517"/>
      <c r="D309" s="519"/>
      <c r="E309" s="519"/>
      <c r="F309" s="519"/>
      <c r="G309" s="519"/>
      <c r="H309" s="519"/>
      <c r="I309" s="517"/>
      <c r="J309" s="526"/>
      <c r="K309" s="526"/>
      <c r="L309" s="526"/>
      <c r="M309" s="526"/>
      <c r="N309" s="526"/>
      <c r="O309" s="517"/>
      <c r="P309" s="517"/>
      <c r="Q309" s="517"/>
      <c r="R309" s="517"/>
      <c r="S309" s="517"/>
      <c r="T309" s="517"/>
      <c r="U309" s="517"/>
      <c r="V309" s="517"/>
      <c r="W309" s="517"/>
      <c r="X309" s="517"/>
      <c r="Y309" s="517"/>
      <c r="Z309" s="517"/>
      <c r="AA309" s="517"/>
      <c r="AB309" s="517"/>
      <c r="AC309" s="517"/>
      <c r="AD309" s="517"/>
      <c r="AE309" s="517"/>
      <c r="AF309" s="517"/>
      <c r="AG309" s="517"/>
      <c r="AH309" s="517"/>
      <c r="AI309" s="517"/>
      <c r="AJ309" s="517"/>
      <c r="AK309" s="517"/>
      <c r="AL309" s="517"/>
      <c r="AM309" s="517"/>
      <c r="AN309" s="517"/>
      <c r="AO309" s="517"/>
      <c r="AP309" s="517"/>
      <c r="AQ309" s="517"/>
      <c r="AR309" s="517"/>
      <c r="AS309" s="517"/>
      <c r="AT309" s="517"/>
      <c r="AU309" s="517"/>
      <c r="AV309" s="517"/>
      <c r="AW309" s="517"/>
      <c r="AX309" s="517"/>
    </row>
    <row r="310" spans="1:50" customFormat="1">
      <c r="A310" s="517"/>
      <c r="B310" s="500" t="s">
        <v>123</v>
      </c>
      <c r="C310" s="517"/>
      <c r="D310" s="519">
        <v>-1.7763200119361002</v>
      </c>
      <c r="E310" s="519">
        <v>-8.5324746376297167E-2</v>
      </c>
      <c r="F310" s="519">
        <v>0</v>
      </c>
      <c r="G310" s="519">
        <v>0</v>
      </c>
      <c r="H310" s="519">
        <v>0</v>
      </c>
      <c r="I310" s="517"/>
      <c r="J310" s="526">
        <f t="shared" ref="J310:N312" si="86">IFERROR(D310-D300,"")</f>
        <v>0</v>
      </c>
      <c r="K310" s="526">
        <f t="shared" si="86"/>
        <v>0</v>
      </c>
      <c r="L310" s="526">
        <f t="shared" si="86"/>
        <v>0</v>
      </c>
      <c r="M310" s="526">
        <f t="shared" si="86"/>
        <v>0</v>
      </c>
      <c r="N310" s="526">
        <f t="shared" si="86"/>
        <v>0</v>
      </c>
      <c r="O310" s="517"/>
      <c r="P310" s="517"/>
      <c r="Q310" s="517"/>
      <c r="R310" s="517"/>
      <c r="S310" s="517"/>
      <c r="T310" s="517"/>
      <c r="U310" s="517"/>
      <c r="V310" s="517"/>
      <c r="W310" s="517"/>
      <c r="X310" s="517"/>
      <c r="Y310" s="517"/>
      <c r="Z310" s="517"/>
      <c r="AA310" s="517"/>
      <c r="AB310" s="517"/>
      <c r="AC310" s="517"/>
      <c r="AD310" s="517"/>
      <c r="AE310" s="517"/>
      <c r="AF310" s="517"/>
      <c r="AG310" s="517"/>
      <c r="AH310" s="517"/>
      <c r="AI310" s="517"/>
      <c r="AJ310" s="517"/>
      <c r="AK310" s="517"/>
      <c r="AL310" s="517"/>
      <c r="AM310" s="517"/>
      <c r="AN310" s="517"/>
      <c r="AO310" s="517"/>
      <c r="AP310" s="517"/>
      <c r="AQ310" s="517"/>
      <c r="AR310" s="517"/>
      <c r="AS310" s="517"/>
      <c r="AT310" s="517"/>
      <c r="AU310" s="517"/>
      <c r="AV310" s="517"/>
      <c r="AW310" s="517"/>
      <c r="AX310" s="517"/>
    </row>
    <row r="311" spans="1:50" customFormat="1" ht="15.75">
      <c r="A311" s="517"/>
      <c r="B311" s="501" t="s">
        <v>124</v>
      </c>
      <c r="C311" s="517"/>
      <c r="D311" s="520">
        <v>2.066165146909865</v>
      </c>
      <c r="E311" s="520">
        <v>0.62370426489071151</v>
      </c>
      <c r="F311" s="520">
        <v>0</v>
      </c>
      <c r="G311" s="520">
        <v>0</v>
      </c>
      <c r="H311" s="520">
        <v>0</v>
      </c>
      <c r="I311" s="517"/>
      <c r="J311" s="527">
        <f t="shared" si="86"/>
        <v>0</v>
      </c>
      <c r="K311" s="527">
        <f t="shared" si="86"/>
        <v>5.6410307977904139E-2</v>
      </c>
      <c r="L311" s="527">
        <f t="shared" si="86"/>
        <v>0</v>
      </c>
      <c r="M311" s="527">
        <f t="shared" si="86"/>
        <v>0</v>
      </c>
      <c r="N311" s="527">
        <f t="shared" si="86"/>
        <v>0</v>
      </c>
      <c r="O311" s="517"/>
      <c r="P311" s="517"/>
      <c r="Q311" s="517"/>
      <c r="R311" s="517"/>
      <c r="S311" s="517"/>
      <c r="T311" s="517"/>
      <c r="U311" s="517"/>
      <c r="V311" s="517"/>
      <c r="W311" s="517"/>
      <c r="X311" s="517"/>
      <c r="Y311" s="517"/>
      <c r="Z311" s="517"/>
      <c r="AA311" s="517"/>
      <c r="AB311" s="517"/>
      <c r="AC311" s="517"/>
      <c r="AD311" s="517"/>
      <c r="AE311" s="517"/>
      <c r="AF311" s="517"/>
      <c r="AG311" s="517"/>
      <c r="AH311" s="517"/>
      <c r="AI311" s="517"/>
      <c r="AJ311" s="517"/>
      <c r="AK311" s="517"/>
      <c r="AL311" s="517"/>
      <c r="AM311" s="517"/>
      <c r="AN311" s="517"/>
      <c r="AO311" s="517"/>
      <c r="AP311" s="517"/>
      <c r="AQ311" s="517"/>
      <c r="AR311" s="517"/>
      <c r="AS311" s="517"/>
      <c r="AT311" s="517"/>
      <c r="AU311" s="517"/>
      <c r="AV311" s="517"/>
      <c r="AW311" s="517"/>
      <c r="AX311" s="517"/>
    </row>
    <row r="312" spans="1:50" customFormat="1" ht="15.75">
      <c r="A312" s="517"/>
      <c r="B312" s="521" t="s">
        <v>125</v>
      </c>
      <c r="C312" s="517"/>
      <c r="D312" s="519">
        <v>444.86233978188869</v>
      </c>
      <c r="E312" s="519">
        <v>607.83822668680284</v>
      </c>
      <c r="F312" s="519">
        <v>538.92105232982476</v>
      </c>
      <c r="G312" s="519">
        <v>489.7230015616492</v>
      </c>
      <c r="H312" s="519">
        <v>501.69253618336074</v>
      </c>
      <c r="I312" s="517"/>
      <c r="J312" s="526">
        <f t="shared" si="86"/>
        <v>0</v>
      </c>
      <c r="K312" s="526">
        <f t="shared" si="86"/>
        <v>5.641030797789881E-2</v>
      </c>
      <c r="L312" s="526">
        <f t="shared" si="86"/>
        <v>31.950891578561766</v>
      </c>
      <c r="M312" s="526">
        <f t="shared" si="86"/>
        <v>4.6414172537799345</v>
      </c>
      <c r="N312" s="526">
        <f t="shared" si="86"/>
        <v>5.1390035047347737E-2</v>
      </c>
      <c r="O312" s="517"/>
      <c r="P312" s="517"/>
      <c r="Q312" s="517"/>
      <c r="R312" s="517"/>
      <c r="S312" s="517"/>
      <c r="T312" s="517"/>
      <c r="U312" s="517"/>
      <c r="V312" s="517"/>
      <c r="W312" s="517"/>
      <c r="X312" s="517"/>
      <c r="Y312" s="517"/>
      <c r="Z312" s="517"/>
      <c r="AA312" s="517"/>
      <c r="AB312" s="517"/>
      <c r="AC312" s="517"/>
      <c r="AD312" s="517"/>
      <c r="AE312" s="517"/>
      <c r="AF312" s="517"/>
      <c r="AG312" s="517"/>
      <c r="AH312" s="517"/>
      <c r="AI312" s="517"/>
      <c r="AJ312" s="517"/>
      <c r="AK312" s="517"/>
      <c r="AL312" s="517"/>
      <c r="AM312" s="517"/>
      <c r="AN312" s="517"/>
      <c r="AO312" s="517"/>
      <c r="AP312" s="517"/>
      <c r="AQ312" s="517"/>
      <c r="AR312" s="517"/>
      <c r="AS312" s="517"/>
      <c r="AT312" s="517"/>
      <c r="AU312" s="517"/>
      <c r="AV312" s="517"/>
      <c r="AW312" s="517"/>
      <c r="AX312" s="517"/>
    </row>
    <row r="313" spans="1:50" customFormat="1">
      <c r="A313" s="517"/>
      <c r="B313" s="517"/>
      <c r="C313" s="517"/>
      <c r="D313" s="522"/>
      <c r="E313" s="522"/>
      <c r="F313" s="522"/>
      <c r="G313" s="522"/>
      <c r="H313" s="522"/>
      <c r="I313" s="517"/>
      <c r="J313" s="517"/>
      <c r="K313" s="517"/>
      <c r="L313" s="517"/>
      <c r="M313" s="517"/>
      <c r="N313" s="517"/>
      <c r="O313" s="517"/>
      <c r="P313" s="517"/>
      <c r="Q313" s="517"/>
      <c r="R313" s="517"/>
      <c r="S313" s="517"/>
      <c r="T313" s="517"/>
      <c r="U313" s="517"/>
      <c r="V313" s="517"/>
      <c r="W313" s="517"/>
      <c r="X313" s="517"/>
      <c r="Y313" s="517"/>
      <c r="Z313" s="517"/>
      <c r="AA313" s="517"/>
      <c r="AB313" s="517"/>
      <c r="AC313" s="517"/>
      <c r="AD313" s="517"/>
      <c r="AE313" s="517"/>
      <c r="AF313" s="517"/>
      <c r="AG313" s="517"/>
      <c r="AH313" s="517"/>
      <c r="AI313" s="517"/>
      <c r="AJ313" s="517"/>
      <c r="AK313" s="517"/>
      <c r="AL313" s="517"/>
      <c r="AM313" s="517"/>
      <c r="AN313" s="517"/>
      <c r="AO313" s="517"/>
      <c r="AP313" s="517"/>
      <c r="AQ313" s="517"/>
      <c r="AR313" s="517"/>
      <c r="AS313" s="517"/>
      <c r="AT313" s="517"/>
      <c r="AU313" s="517"/>
      <c r="AV313" s="517"/>
      <c r="AW313" s="517"/>
      <c r="AX313" s="517"/>
    </row>
    <row r="314" spans="1:50" customFormat="1">
      <c r="A314" s="517"/>
      <c r="B314" s="523" t="s">
        <v>701</v>
      </c>
      <c r="D314" s="524"/>
      <c r="E314" s="524"/>
      <c r="F314" s="524"/>
      <c r="G314" s="524"/>
      <c r="H314" s="524"/>
      <c r="I314" s="517"/>
      <c r="J314" s="525" t="s">
        <v>698</v>
      </c>
      <c r="K314" s="528"/>
      <c r="L314" s="528"/>
      <c r="M314" s="528"/>
      <c r="N314" s="528"/>
      <c r="O314" s="517"/>
      <c r="P314" s="517"/>
      <c r="Q314" s="517"/>
      <c r="R314" s="517"/>
      <c r="S314" s="517"/>
      <c r="T314" s="517"/>
      <c r="U314" s="517"/>
      <c r="V314" s="517"/>
      <c r="W314" s="517"/>
      <c r="X314" s="517"/>
      <c r="Y314" s="517"/>
      <c r="Z314" s="517"/>
      <c r="AA314" s="517"/>
      <c r="AB314" s="517"/>
      <c r="AC314" s="517"/>
      <c r="AD314" s="517"/>
      <c r="AE314" s="517"/>
      <c r="AF314" s="517"/>
      <c r="AG314" s="517"/>
      <c r="AH314" s="517"/>
      <c r="AI314" s="517"/>
      <c r="AJ314" s="517"/>
      <c r="AK314" s="517"/>
      <c r="AL314" s="517"/>
      <c r="AM314" s="517"/>
      <c r="AN314" s="517"/>
      <c r="AO314" s="517"/>
      <c r="AP314" s="517"/>
      <c r="AQ314" s="517"/>
      <c r="AR314" s="517"/>
      <c r="AS314" s="517"/>
      <c r="AT314" s="517"/>
      <c r="AU314" s="517"/>
      <c r="AV314" s="517"/>
      <c r="AW314" s="517"/>
      <c r="AX314" s="517"/>
    </row>
    <row r="315" spans="1:50" customFormat="1">
      <c r="A315" s="517"/>
      <c r="B315" s="517"/>
      <c r="C315" s="517"/>
      <c r="D315" s="522"/>
      <c r="E315" s="522"/>
      <c r="F315" s="522"/>
      <c r="G315" s="522"/>
      <c r="H315" s="522"/>
      <c r="I315" s="517"/>
      <c r="J315" s="528"/>
      <c r="K315" s="528"/>
      <c r="L315" s="528"/>
      <c r="M315" s="528"/>
      <c r="N315" s="528"/>
      <c r="O315" s="517"/>
      <c r="P315" s="517"/>
      <c r="Q315" s="517"/>
      <c r="R315" s="517"/>
      <c r="S315" s="517"/>
      <c r="T315" s="517"/>
      <c r="U315" s="517"/>
      <c r="V315" s="517"/>
      <c r="W315" s="517"/>
      <c r="X315" s="517"/>
      <c r="Y315" s="517"/>
      <c r="Z315" s="517"/>
      <c r="AA315" s="517"/>
      <c r="AB315" s="517"/>
      <c r="AC315" s="517"/>
      <c r="AD315" s="517"/>
      <c r="AE315" s="517"/>
      <c r="AF315" s="517"/>
      <c r="AG315" s="517"/>
      <c r="AH315" s="517"/>
      <c r="AI315" s="517"/>
      <c r="AJ315" s="517"/>
      <c r="AK315" s="517"/>
      <c r="AL315" s="517"/>
      <c r="AM315" s="517"/>
      <c r="AN315" s="517"/>
      <c r="AO315" s="517"/>
      <c r="AP315" s="517"/>
      <c r="AQ315" s="517"/>
      <c r="AR315" s="517"/>
      <c r="AS315" s="517"/>
      <c r="AT315" s="517"/>
      <c r="AU315" s="517"/>
      <c r="AV315" s="517"/>
      <c r="AW315" s="517"/>
      <c r="AX315" s="517"/>
    </row>
    <row r="316" spans="1:50" customFormat="1">
      <c r="A316" s="517"/>
      <c r="B316" s="143" t="s">
        <v>119</v>
      </c>
      <c r="C316" s="517"/>
      <c r="D316" s="519"/>
      <c r="E316" s="519"/>
      <c r="F316" s="519"/>
      <c r="G316" s="519"/>
      <c r="H316" s="519"/>
      <c r="I316" s="517"/>
      <c r="J316" s="526">
        <f>IFERROR(D316-D306,"")</f>
        <v>-444.57249464691495</v>
      </c>
      <c r="K316" s="526">
        <f t="shared" ref="K316:N318" si="87">IFERROR(E316-E306,"")</f>
        <v>-581.88658922234413</v>
      </c>
      <c r="L316" s="526">
        <f t="shared" si="87"/>
        <v>-518.57659396408235</v>
      </c>
      <c r="M316" s="526" t="str">
        <f t="shared" si="87"/>
        <v/>
      </c>
      <c r="N316" s="526" t="str">
        <f t="shared" si="87"/>
        <v/>
      </c>
      <c r="O316" s="517"/>
      <c r="P316" s="517"/>
      <c r="Q316" s="517"/>
      <c r="R316" s="517"/>
      <c r="S316" s="517"/>
      <c r="T316" s="517"/>
      <c r="U316" s="517"/>
      <c r="V316" s="517"/>
      <c r="W316" s="517"/>
      <c r="X316" s="517"/>
      <c r="Y316" s="517"/>
      <c r="Z316" s="517"/>
      <c r="AA316" s="517"/>
      <c r="AB316" s="517"/>
      <c r="AC316" s="517"/>
      <c r="AD316" s="517"/>
      <c r="AE316" s="517"/>
      <c r="AF316" s="517"/>
      <c r="AG316" s="517"/>
      <c r="AH316" s="517"/>
      <c r="AI316" s="517"/>
      <c r="AJ316" s="517"/>
      <c r="AK316" s="517"/>
      <c r="AL316" s="517"/>
      <c r="AM316" s="517"/>
      <c r="AN316" s="517"/>
      <c r="AO316" s="517"/>
      <c r="AP316" s="517"/>
      <c r="AQ316" s="517"/>
      <c r="AR316" s="517"/>
      <c r="AS316" s="517"/>
      <c r="AT316" s="517"/>
      <c r="AU316" s="517"/>
      <c r="AV316" s="517"/>
      <c r="AW316" s="517"/>
      <c r="AX316" s="517"/>
    </row>
    <row r="317" spans="1:50" customFormat="1" ht="15.75">
      <c r="A317" s="517"/>
      <c r="B317" s="501" t="s">
        <v>121</v>
      </c>
      <c r="C317" s="517"/>
      <c r="D317" s="520"/>
      <c r="E317" s="520"/>
      <c r="F317" s="520"/>
      <c r="G317" s="520"/>
      <c r="H317" s="520"/>
      <c r="I317" s="517"/>
      <c r="J317" s="527">
        <f t="shared" ref="J317:J318" si="88">IFERROR(D317-D307,"")</f>
        <v>0</v>
      </c>
      <c r="K317" s="527">
        <f t="shared" si="87"/>
        <v>-25.413257945944185</v>
      </c>
      <c r="L317" s="527">
        <f t="shared" si="87"/>
        <v>-20.344458365742458</v>
      </c>
      <c r="M317" s="527" t="str">
        <f t="shared" si="87"/>
        <v/>
      </c>
      <c r="N317" s="527" t="str">
        <f t="shared" si="87"/>
        <v/>
      </c>
      <c r="O317" s="517"/>
      <c r="P317" s="517"/>
      <c r="Q317" s="517"/>
      <c r="R317" s="517"/>
      <c r="S317" s="517"/>
      <c r="T317" s="517"/>
      <c r="U317" s="517"/>
      <c r="V317" s="517"/>
      <c r="W317" s="517"/>
      <c r="X317" s="517"/>
      <c r="Y317" s="517"/>
      <c r="Z317" s="517"/>
      <c r="AA317" s="517"/>
      <c r="AB317" s="517"/>
      <c r="AC317" s="517"/>
      <c r="AD317" s="517"/>
      <c r="AE317" s="517"/>
      <c r="AF317" s="517"/>
      <c r="AG317" s="517"/>
      <c r="AH317" s="517"/>
      <c r="AI317" s="517"/>
      <c r="AJ317" s="517"/>
      <c r="AK317" s="517"/>
      <c r="AL317" s="517"/>
      <c r="AM317" s="517"/>
      <c r="AN317" s="517"/>
      <c r="AO317" s="517"/>
      <c r="AP317" s="517"/>
      <c r="AQ317" s="517"/>
      <c r="AR317" s="517"/>
      <c r="AS317" s="517"/>
      <c r="AT317" s="517"/>
      <c r="AU317" s="517"/>
      <c r="AV317" s="517"/>
      <c r="AW317" s="517"/>
      <c r="AX317" s="517"/>
    </row>
    <row r="318" spans="1:50" customFormat="1" ht="15.75">
      <c r="A318" s="517"/>
      <c r="B318" s="499" t="s">
        <v>122</v>
      </c>
      <c r="C318" s="517"/>
      <c r="D318" s="519"/>
      <c r="E318" s="519"/>
      <c r="F318" s="519"/>
      <c r="G318" s="519"/>
      <c r="H318" s="519"/>
      <c r="I318" s="517"/>
      <c r="J318" s="526">
        <f t="shared" si="88"/>
        <v>-444.57249464691495</v>
      </c>
      <c r="K318" s="526">
        <f t="shared" si="87"/>
        <v>-607.29984716828835</v>
      </c>
      <c r="L318" s="526">
        <f t="shared" si="87"/>
        <v>-538.92105232982476</v>
      </c>
      <c r="M318" s="526">
        <f t="shared" si="87"/>
        <v>-489.7230015616492</v>
      </c>
      <c r="N318" s="526">
        <f t="shared" si="87"/>
        <v>-501.69253618336074</v>
      </c>
      <c r="O318" s="517"/>
      <c r="P318" s="517"/>
      <c r="Q318" s="517"/>
      <c r="R318" s="517"/>
      <c r="S318" s="517"/>
      <c r="T318" s="517"/>
      <c r="U318" s="517"/>
      <c r="V318" s="517"/>
      <c r="W318" s="517"/>
      <c r="X318" s="517"/>
      <c r="Y318" s="517"/>
      <c r="Z318" s="517"/>
      <c r="AA318" s="517"/>
      <c r="AB318" s="517"/>
      <c r="AC318" s="517"/>
      <c r="AD318" s="517"/>
      <c r="AE318" s="517"/>
      <c r="AF318" s="517"/>
      <c r="AG318" s="517"/>
      <c r="AH318" s="517"/>
      <c r="AI318" s="517"/>
      <c r="AJ318" s="517"/>
      <c r="AK318" s="517"/>
      <c r="AL318" s="517"/>
      <c r="AM318" s="517"/>
      <c r="AN318" s="517"/>
      <c r="AO318" s="517"/>
      <c r="AP318" s="517"/>
      <c r="AQ318" s="517"/>
      <c r="AR318" s="517"/>
      <c r="AS318" s="517"/>
      <c r="AT318" s="517"/>
      <c r="AU318" s="517"/>
      <c r="AV318" s="517"/>
      <c r="AW318" s="517"/>
      <c r="AX318" s="517"/>
    </row>
    <row r="319" spans="1:50" customFormat="1" ht="15.75">
      <c r="A319" s="517"/>
      <c r="B319" s="499"/>
      <c r="C319" s="517"/>
      <c r="D319" s="519"/>
      <c r="E319" s="519"/>
      <c r="F319" s="519"/>
      <c r="G319" s="519"/>
      <c r="H319" s="519"/>
      <c r="I319" s="517"/>
      <c r="J319" s="526"/>
      <c r="K319" s="526"/>
      <c r="L319" s="526"/>
      <c r="M319" s="526"/>
      <c r="N319" s="526"/>
      <c r="O319" s="517"/>
      <c r="P319" s="517"/>
      <c r="Q319" s="517"/>
      <c r="R319" s="517"/>
      <c r="S319" s="517"/>
      <c r="T319" s="517"/>
      <c r="U319" s="517"/>
      <c r="V319" s="517"/>
      <c r="W319" s="517"/>
      <c r="X319" s="517"/>
      <c r="Y319" s="517"/>
      <c r="Z319" s="517"/>
      <c r="AA319" s="517"/>
      <c r="AB319" s="517"/>
      <c r="AC319" s="517"/>
      <c r="AD319" s="517"/>
      <c r="AE319" s="517"/>
      <c r="AF319" s="517"/>
      <c r="AG319" s="517"/>
      <c r="AH319" s="517"/>
      <c r="AI319" s="517"/>
      <c r="AJ319" s="517"/>
      <c r="AK319" s="517"/>
      <c r="AL319" s="517"/>
      <c r="AM319" s="517"/>
      <c r="AN319" s="517"/>
      <c r="AO319" s="517"/>
      <c r="AP319" s="517"/>
      <c r="AQ319" s="517"/>
      <c r="AR319" s="517"/>
      <c r="AS319" s="517"/>
      <c r="AT319" s="517"/>
      <c r="AU319" s="517"/>
      <c r="AV319" s="517"/>
      <c r="AW319" s="517"/>
      <c r="AX319" s="517"/>
    </row>
    <row r="320" spans="1:50" customFormat="1">
      <c r="A320" s="517"/>
      <c r="B320" s="500" t="s">
        <v>123</v>
      </c>
      <c r="C320" s="517"/>
      <c r="D320" s="519"/>
      <c r="E320" s="519"/>
      <c r="F320" s="519"/>
      <c r="G320" s="519"/>
      <c r="H320" s="519"/>
      <c r="I320" s="517"/>
      <c r="J320" s="526">
        <f t="shared" ref="J320:N322" si="89">IFERROR(D320-D310,"")</f>
        <v>1.7763200119361002</v>
      </c>
      <c r="K320" s="526">
        <f t="shared" si="89"/>
        <v>8.5324746376297167E-2</v>
      </c>
      <c r="L320" s="526">
        <f t="shared" si="89"/>
        <v>0</v>
      </c>
      <c r="M320" s="526">
        <f t="shared" si="89"/>
        <v>0</v>
      </c>
      <c r="N320" s="526">
        <f t="shared" si="89"/>
        <v>0</v>
      </c>
      <c r="O320" s="517"/>
      <c r="P320" s="517"/>
      <c r="Q320" s="517"/>
      <c r="R320" s="517"/>
      <c r="S320" s="517"/>
      <c r="T320" s="517"/>
      <c r="U320" s="517"/>
      <c r="V320" s="517"/>
      <c r="W320" s="517"/>
      <c r="X320" s="517"/>
      <c r="Y320" s="517"/>
      <c r="Z320" s="517"/>
      <c r="AA320" s="517"/>
      <c r="AB320" s="517"/>
      <c r="AC320" s="517"/>
      <c r="AD320" s="517"/>
      <c r="AE320" s="517"/>
      <c r="AF320" s="517"/>
      <c r="AG320" s="517"/>
      <c r="AH320" s="517"/>
      <c r="AI320" s="517"/>
      <c r="AJ320" s="517"/>
      <c r="AK320" s="517"/>
      <c r="AL320" s="517"/>
      <c r="AM320" s="517"/>
      <c r="AN320" s="517"/>
      <c r="AO320" s="517"/>
      <c r="AP320" s="517"/>
      <c r="AQ320" s="517"/>
      <c r="AR320" s="517"/>
      <c r="AS320" s="517"/>
      <c r="AT320" s="517"/>
      <c r="AU320" s="517"/>
      <c r="AV320" s="517"/>
      <c r="AW320" s="517"/>
      <c r="AX320" s="517"/>
    </row>
    <row r="321" spans="1:50" customFormat="1" ht="15.75">
      <c r="A321" s="517"/>
      <c r="B321" s="501" t="s">
        <v>124</v>
      </c>
      <c r="C321" s="517"/>
      <c r="D321" s="520"/>
      <c r="E321" s="520"/>
      <c r="F321" s="520"/>
      <c r="G321" s="520"/>
      <c r="H321" s="520"/>
      <c r="I321" s="517"/>
      <c r="J321" s="527">
        <f t="shared" si="89"/>
        <v>-2.066165146909865</v>
      </c>
      <c r="K321" s="527">
        <f t="shared" si="89"/>
        <v>-0.62370426489071151</v>
      </c>
      <c r="L321" s="527">
        <f t="shared" si="89"/>
        <v>0</v>
      </c>
      <c r="M321" s="527">
        <f t="shared" si="89"/>
        <v>0</v>
      </c>
      <c r="N321" s="527">
        <f t="shared" si="89"/>
        <v>0</v>
      </c>
      <c r="O321" s="517"/>
      <c r="P321" s="517"/>
      <c r="Q321" s="517"/>
      <c r="R321" s="517"/>
      <c r="S321" s="517"/>
      <c r="T321" s="517"/>
      <c r="U321" s="517"/>
      <c r="V321" s="517"/>
      <c r="W321" s="517"/>
      <c r="X321" s="517"/>
      <c r="Y321" s="517"/>
      <c r="Z321" s="517"/>
      <c r="AA321" s="517"/>
      <c r="AB321" s="517"/>
      <c r="AC321" s="517"/>
      <c r="AD321" s="517"/>
      <c r="AE321" s="517"/>
      <c r="AF321" s="517"/>
      <c r="AG321" s="517"/>
      <c r="AH321" s="517"/>
      <c r="AI321" s="517"/>
      <c r="AJ321" s="517"/>
      <c r="AK321" s="517"/>
      <c r="AL321" s="517"/>
      <c r="AM321" s="517"/>
      <c r="AN321" s="517"/>
      <c r="AO321" s="517"/>
      <c r="AP321" s="517"/>
      <c r="AQ321" s="517"/>
      <c r="AR321" s="517"/>
      <c r="AS321" s="517"/>
      <c r="AT321" s="517"/>
      <c r="AU321" s="517"/>
      <c r="AV321" s="517"/>
      <c r="AW321" s="517"/>
      <c r="AX321" s="517"/>
    </row>
    <row r="322" spans="1:50" customFormat="1" ht="15.75">
      <c r="A322" s="517"/>
      <c r="B322" s="521" t="s">
        <v>125</v>
      </c>
      <c r="C322" s="517"/>
      <c r="D322" s="519"/>
      <c r="E322" s="519"/>
      <c r="F322" s="519"/>
      <c r="G322" s="519"/>
      <c r="H322" s="519"/>
      <c r="I322" s="517"/>
      <c r="J322" s="526">
        <f t="shared" si="89"/>
        <v>-444.86233978188869</v>
      </c>
      <c r="K322" s="526">
        <f t="shared" si="89"/>
        <v>-607.83822668680284</v>
      </c>
      <c r="L322" s="526">
        <f t="shared" si="89"/>
        <v>-538.92105232982476</v>
      </c>
      <c r="M322" s="526">
        <f t="shared" si="89"/>
        <v>-489.7230015616492</v>
      </c>
      <c r="N322" s="526">
        <f t="shared" si="89"/>
        <v>-501.69253618336074</v>
      </c>
      <c r="O322" s="517"/>
      <c r="P322" s="517"/>
      <c r="Q322" s="517"/>
      <c r="R322" s="517"/>
      <c r="S322" s="517"/>
      <c r="T322" s="517"/>
      <c r="U322" s="517"/>
      <c r="V322" s="517"/>
      <c r="W322" s="517"/>
      <c r="X322" s="517"/>
      <c r="Y322" s="517"/>
      <c r="Z322" s="517"/>
      <c r="AA322" s="517"/>
      <c r="AB322" s="517"/>
      <c r="AC322" s="517"/>
      <c r="AD322" s="517"/>
      <c r="AE322" s="517"/>
      <c r="AF322" s="517"/>
      <c r="AG322" s="517"/>
      <c r="AH322" s="517"/>
      <c r="AI322" s="517"/>
      <c r="AJ322" s="517"/>
      <c r="AK322" s="517"/>
      <c r="AL322" s="517"/>
      <c r="AM322" s="517"/>
      <c r="AN322" s="517"/>
      <c r="AO322" s="517"/>
      <c r="AP322" s="517"/>
      <c r="AQ322" s="517"/>
      <c r="AR322" s="517"/>
      <c r="AS322" s="517"/>
      <c r="AT322" s="517"/>
      <c r="AU322" s="517"/>
      <c r="AV322" s="517"/>
      <c r="AW322" s="517"/>
      <c r="AX322" s="517"/>
    </row>
    <row r="323" spans="1:50" customFormat="1">
      <c r="A323" s="517"/>
      <c r="B323" s="517"/>
      <c r="C323" s="517"/>
      <c r="D323" s="522"/>
      <c r="E323" s="522"/>
      <c r="F323" s="522"/>
      <c r="G323" s="522"/>
      <c r="H323" s="522"/>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c r="AX323" s="517"/>
    </row>
    <row r="324" spans="1:50" customFormat="1">
      <c r="A324" s="517"/>
      <c r="B324" s="523" t="s">
        <v>701</v>
      </c>
      <c r="D324" s="524"/>
      <c r="E324" s="524"/>
      <c r="F324" s="524"/>
      <c r="G324" s="524"/>
      <c r="H324" s="524"/>
      <c r="I324" s="517"/>
      <c r="J324" s="525" t="s">
        <v>698</v>
      </c>
      <c r="K324" s="528"/>
      <c r="L324" s="528"/>
      <c r="M324" s="528"/>
      <c r="N324" s="528"/>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c r="AX324" s="517"/>
    </row>
    <row r="325" spans="1:50" customFormat="1">
      <c r="A325" s="517"/>
      <c r="B325" s="517"/>
      <c r="C325" s="517"/>
      <c r="D325" s="522"/>
      <c r="E325" s="522"/>
      <c r="F325" s="522"/>
      <c r="G325" s="522"/>
      <c r="H325" s="522"/>
      <c r="I325" s="517"/>
      <c r="J325" s="528"/>
      <c r="K325" s="528"/>
      <c r="L325" s="528"/>
      <c r="M325" s="528"/>
      <c r="N325" s="528"/>
      <c r="O325" s="517"/>
      <c r="P325" s="517"/>
      <c r="Q325" s="517"/>
      <c r="R325" s="517"/>
      <c r="S325" s="517"/>
      <c r="T325" s="517"/>
      <c r="U325" s="517"/>
      <c r="V325" s="517"/>
      <c r="W325" s="517"/>
      <c r="X325" s="517"/>
      <c r="Y325" s="517"/>
      <c r="Z325" s="517"/>
      <c r="AA325" s="517"/>
      <c r="AB325" s="517"/>
      <c r="AC325" s="517"/>
      <c r="AD325" s="517"/>
      <c r="AE325" s="517"/>
      <c r="AF325" s="517"/>
      <c r="AG325" s="517"/>
      <c r="AH325" s="517"/>
      <c r="AI325" s="517"/>
      <c r="AJ325" s="517"/>
      <c r="AK325" s="517"/>
      <c r="AL325" s="517"/>
      <c r="AM325" s="517"/>
      <c r="AN325" s="517"/>
      <c r="AO325" s="517"/>
      <c r="AP325" s="517"/>
      <c r="AQ325" s="517"/>
      <c r="AR325" s="517"/>
      <c r="AS325" s="517"/>
      <c r="AT325" s="517"/>
      <c r="AU325" s="517"/>
      <c r="AV325" s="517"/>
      <c r="AW325" s="517"/>
      <c r="AX325" s="517"/>
    </row>
    <row r="326" spans="1:50" customFormat="1">
      <c r="A326" s="517"/>
      <c r="B326" s="143" t="s">
        <v>119</v>
      </c>
      <c r="C326" s="517"/>
      <c r="D326" s="519"/>
      <c r="E326" s="519"/>
      <c r="F326" s="519"/>
      <c r="G326" s="519"/>
      <c r="H326" s="519"/>
      <c r="I326" s="517"/>
      <c r="J326" s="526">
        <f>IFERROR(D326-D316,"")</f>
        <v>0</v>
      </c>
      <c r="K326" s="526">
        <f t="shared" ref="K326:N328" si="90">IFERROR(E326-E316,"")</f>
        <v>0</v>
      </c>
      <c r="L326" s="526">
        <f t="shared" si="90"/>
        <v>0</v>
      </c>
      <c r="M326" s="526">
        <f t="shared" si="90"/>
        <v>0</v>
      </c>
      <c r="N326" s="526">
        <f t="shared" si="90"/>
        <v>0</v>
      </c>
      <c r="O326" s="517"/>
      <c r="P326" s="517"/>
      <c r="Q326" s="517"/>
      <c r="R326" s="517"/>
      <c r="S326" s="517"/>
      <c r="T326" s="517"/>
      <c r="U326" s="517"/>
      <c r="V326" s="517"/>
      <c r="W326" s="517"/>
      <c r="X326" s="517"/>
      <c r="Y326" s="517"/>
      <c r="Z326" s="517"/>
      <c r="AA326" s="517"/>
      <c r="AB326" s="517"/>
      <c r="AC326" s="517"/>
      <c r="AD326" s="517"/>
      <c r="AE326" s="517"/>
      <c r="AF326" s="517"/>
      <c r="AG326" s="517"/>
      <c r="AH326" s="517"/>
      <c r="AI326" s="517"/>
      <c r="AJ326" s="517"/>
      <c r="AK326" s="517"/>
      <c r="AL326" s="517"/>
      <c r="AM326" s="517"/>
      <c r="AN326" s="517"/>
      <c r="AO326" s="517"/>
      <c r="AP326" s="517"/>
      <c r="AQ326" s="517"/>
      <c r="AR326" s="517"/>
      <c r="AS326" s="517"/>
      <c r="AT326" s="517"/>
      <c r="AU326" s="517"/>
      <c r="AV326" s="517"/>
      <c r="AW326" s="517"/>
      <c r="AX326" s="517"/>
    </row>
    <row r="327" spans="1:50" customFormat="1" ht="15.75">
      <c r="A327" s="517"/>
      <c r="B327" s="501" t="s">
        <v>121</v>
      </c>
      <c r="C327" s="517"/>
      <c r="D327" s="520"/>
      <c r="E327" s="520"/>
      <c r="F327" s="520"/>
      <c r="G327" s="520"/>
      <c r="H327" s="520"/>
      <c r="I327" s="517"/>
      <c r="J327" s="527">
        <f t="shared" ref="J327:J328" si="91">IFERROR(D327-D317,"")</f>
        <v>0</v>
      </c>
      <c r="K327" s="527">
        <f t="shared" si="90"/>
        <v>0</v>
      </c>
      <c r="L327" s="527">
        <f t="shared" si="90"/>
        <v>0</v>
      </c>
      <c r="M327" s="527">
        <f t="shared" si="90"/>
        <v>0</v>
      </c>
      <c r="N327" s="527">
        <f t="shared" si="90"/>
        <v>0</v>
      </c>
      <c r="O327" s="517"/>
      <c r="P327" s="517"/>
      <c r="Q327" s="517"/>
      <c r="R327" s="517"/>
      <c r="S327" s="517"/>
      <c r="T327" s="517"/>
      <c r="U327" s="517"/>
      <c r="V327" s="517"/>
      <c r="W327" s="517"/>
      <c r="X327" s="517"/>
      <c r="Y327" s="517"/>
      <c r="Z327" s="517"/>
      <c r="AA327" s="517"/>
      <c r="AB327" s="517"/>
      <c r="AC327" s="517"/>
      <c r="AD327" s="517"/>
      <c r="AE327" s="517"/>
      <c r="AF327" s="517"/>
      <c r="AG327" s="517"/>
      <c r="AH327" s="517"/>
      <c r="AI327" s="517"/>
      <c r="AJ327" s="517"/>
      <c r="AK327" s="517"/>
      <c r="AL327" s="517"/>
      <c r="AM327" s="517"/>
      <c r="AN327" s="517"/>
      <c r="AO327" s="517"/>
      <c r="AP327" s="517"/>
      <c r="AQ327" s="517"/>
      <c r="AR327" s="517"/>
      <c r="AS327" s="517"/>
      <c r="AT327" s="517"/>
      <c r="AU327" s="517"/>
      <c r="AV327" s="517"/>
      <c r="AW327" s="517"/>
      <c r="AX327" s="517"/>
    </row>
    <row r="328" spans="1:50" customFormat="1" ht="15.75">
      <c r="A328" s="517"/>
      <c r="B328" s="499" t="s">
        <v>122</v>
      </c>
      <c r="C328" s="517"/>
      <c r="D328" s="519"/>
      <c r="E328" s="519"/>
      <c r="F328" s="519"/>
      <c r="G328" s="519"/>
      <c r="H328" s="519"/>
      <c r="I328" s="517"/>
      <c r="J328" s="526">
        <f t="shared" si="91"/>
        <v>0</v>
      </c>
      <c r="K328" s="526">
        <f t="shared" si="90"/>
        <v>0</v>
      </c>
      <c r="L328" s="526">
        <f t="shared" si="90"/>
        <v>0</v>
      </c>
      <c r="M328" s="526">
        <f t="shared" si="90"/>
        <v>0</v>
      </c>
      <c r="N328" s="526">
        <f t="shared" si="90"/>
        <v>0</v>
      </c>
      <c r="O328" s="517"/>
      <c r="P328" s="517"/>
      <c r="Q328" s="517"/>
      <c r="R328" s="517"/>
      <c r="S328" s="517"/>
      <c r="T328" s="517"/>
      <c r="U328" s="517"/>
      <c r="V328" s="517"/>
      <c r="W328" s="517"/>
      <c r="X328" s="517"/>
      <c r="Y328" s="517"/>
      <c r="Z328" s="517"/>
      <c r="AA328" s="517"/>
      <c r="AB328" s="517"/>
      <c r="AC328" s="517"/>
      <c r="AD328" s="517"/>
      <c r="AE328" s="517"/>
      <c r="AF328" s="517"/>
      <c r="AG328" s="517"/>
      <c r="AH328" s="517"/>
      <c r="AI328" s="517"/>
      <c r="AJ328" s="517"/>
      <c r="AK328" s="517"/>
      <c r="AL328" s="517"/>
      <c r="AM328" s="517"/>
      <c r="AN328" s="517"/>
      <c r="AO328" s="517"/>
      <c r="AP328" s="517"/>
      <c r="AQ328" s="517"/>
      <c r="AR328" s="517"/>
      <c r="AS328" s="517"/>
      <c r="AT328" s="517"/>
      <c r="AU328" s="517"/>
      <c r="AV328" s="517"/>
      <c r="AW328" s="517"/>
      <c r="AX328" s="517"/>
    </row>
    <row r="329" spans="1:50" customFormat="1" ht="15.75">
      <c r="A329" s="517"/>
      <c r="B329" s="499"/>
      <c r="C329" s="517"/>
      <c r="D329" s="519"/>
      <c r="E329" s="519"/>
      <c r="F329" s="519"/>
      <c r="G329" s="519"/>
      <c r="H329" s="519"/>
      <c r="I329" s="517"/>
      <c r="J329" s="526"/>
      <c r="K329" s="526"/>
      <c r="L329" s="526"/>
      <c r="M329" s="526"/>
      <c r="N329" s="526"/>
      <c r="O329" s="517"/>
      <c r="P329" s="517"/>
      <c r="Q329" s="517"/>
      <c r="R329" s="517"/>
      <c r="S329" s="517"/>
      <c r="T329" s="517"/>
      <c r="U329" s="517"/>
      <c r="V329" s="517"/>
      <c r="W329" s="517"/>
      <c r="X329" s="517"/>
      <c r="Y329" s="517"/>
      <c r="Z329" s="517"/>
      <c r="AA329" s="517"/>
      <c r="AB329" s="517"/>
      <c r="AC329" s="517"/>
      <c r="AD329" s="517"/>
      <c r="AE329" s="517"/>
      <c r="AF329" s="517"/>
      <c r="AG329" s="517"/>
      <c r="AH329" s="517"/>
      <c r="AI329" s="517"/>
      <c r="AJ329" s="517"/>
      <c r="AK329" s="517"/>
      <c r="AL329" s="517"/>
      <c r="AM329" s="517"/>
      <c r="AN329" s="517"/>
      <c r="AO329" s="517"/>
      <c r="AP329" s="517"/>
      <c r="AQ329" s="517"/>
      <c r="AR329" s="517"/>
      <c r="AS329" s="517"/>
      <c r="AT329" s="517"/>
      <c r="AU329" s="517"/>
      <c r="AV329" s="517"/>
      <c r="AW329" s="517"/>
      <c r="AX329" s="517"/>
    </row>
    <row r="330" spans="1:50" customFormat="1">
      <c r="A330" s="517"/>
      <c r="B330" s="500" t="s">
        <v>123</v>
      </c>
      <c r="C330" s="517"/>
      <c r="D330" s="519"/>
      <c r="E330" s="519"/>
      <c r="F330" s="519"/>
      <c r="G330" s="519"/>
      <c r="H330" s="519"/>
      <c r="I330" s="517"/>
      <c r="J330" s="526">
        <f t="shared" ref="J330:N332" si="92">IFERROR(D330-D320,"")</f>
        <v>0</v>
      </c>
      <c r="K330" s="526">
        <f t="shared" si="92"/>
        <v>0</v>
      </c>
      <c r="L330" s="526">
        <f t="shared" si="92"/>
        <v>0</v>
      </c>
      <c r="M330" s="526">
        <f t="shared" si="92"/>
        <v>0</v>
      </c>
      <c r="N330" s="526">
        <f t="shared" si="92"/>
        <v>0</v>
      </c>
      <c r="O330" s="517"/>
      <c r="P330" s="517"/>
      <c r="Q330" s="517"/>
      <c r="R330" s="517"/>
      <c r="S330" s="517"/>
      <c r="T330" s="517"/>
      <c r="U330" s="517"/>
      <c r="V330" s="517"/>
      <c r="W330" s="517"/>
      <c r="X330" s="517"/>
      <c r="Y330" s="517"/>
      <c r="Z330" s="517"/>
      <c r="AA330" s="517"/>
      <c r="AB330" s="517"/>
      <c r="AC330" s="517"/>
      <c r="AD330" s="517"/>
      <c r="AE330" s="517"/>
      <c r="AF330" s="517"/>
      <c r="AG330" s="517"/>
      <c r="AH330" s="517"/>
      <c r="AI330" s="517"/>
      <c r="AJ330" s="517"/>
      <c r="AK330" s="517"/>
      <c r="AL330" s="517"/>
      <c r="AM330" s="517"/>
      <c r="AN330" s="517"/>
      <c r="AO330" s="517"/>
      <c r="AP330" s="517"/>
      <c r="AQ330" s="517"/>
      <c r="AR330" s="517"/>
      <c r="AS330" s="517"/>
      <c r="AT330" s="517"/>
      <c r="AU330" s="517"/>
      <c r="AV330" s="517"/>
      <c r="AW330" s="517"/>
      <c r="AX330" s="517"/>
    </row>
    <row r="331" spans="1:50" customFormat="1" ht="15.75">
      <c r="A331" s="517"/>
      <c r="B331" s="501" t="s">
        <v>124</v>
      </c>
      <c r="C331" s="517"/>
      <c r="D331" s="520"/>
      <c r="E331" s="520"/>
      <c r="F331" s="520"/>
      <c r="G331" s="520"/>
      <c r="H331" s="520"/>
      <c r="I331" s="517"/>
      <c r="J331" s="527">
        <f t="shared" si="92"/>
        <v>0</v>
      </c>
      <c r="K331" s="527">
        <f t="shared" si="92"/>
        <v>0</v>
      </c>
      <c r="L331" s="527">
        <f t="shared" si="92"/>
        <v>0</v>
      </c>
      <c r="M331" s="527">
        <f t="shared" si="92"/>
        <v>0</v>
      </c>
      <c r="N331" s="527">
        <f t="shared" si="92"/>
        <v>0</v>
      </c>
      <c r="O331" s="517"/>
      <c r="P331" s="517"/>
      <c r="Q331" s="517"/>
      <c r="R331" s="517"/>
      <c r="S331" s="517"/>
      <c r="T331" s="517"/>
      <c r="U331" s="517"/>
      <c r="V331" s="517"/>
      <c r="W331" s="517"/>
      <c r="X331" s="517"/>
      <c r="Y331" s="517"/>
      <c r="Z331" s="517"/>
      <c r="AA331" s="517"/>
      <c r="AB331" s="517"/>
      <c r="AC331" s="517"/>
      <c r="AD331" s="517"/>
      <c r="AE331" s="517"/>
      <c r="AF331" s="517"/>
      <c r="AG331" s="517"/>
      <c r="AH331" s="517"/>
      <c r="AI331" s="517"/>
      <c r="AJ331" s="517"/>
      <c r="AK331" s="517"/>
      <c r="AL331" s="517"/>
      <c r="AM331" s="517"/>
      <c r="AN331" s="517"/>
      <c r="AO331" s="517"/>
      <c r="AP331" s="517"/>
      <c r="AQ331" s="517"/>
      <c r="AR331" s="517"/>
      <c r="AS331" s="517"/>
      <c r="AT331" s="517"/>
      <c r="AU331" s="517"/>
      <c r="AV331" s="517"/>
      <c r="AW331" s="517"/>
      <c r="AX331" s="517"/>
    </row>
    <row r="332" spans="1:50" customFormat="1" ht="15.75">
      <c r="A332" s="517"/>
      <c r="B332" s="521" t="s">
        <v>125</v>
      </c>
      <c r="C332" s="517"/>
      <c r="D332" s="519"/>
      <c r="E332" s="519"/>
      <c r="F332" s="519"/>
      <c r="G332" s="519"/>
      <c r="H332" s="519"/>
      <c r="I332" s="517"/>
      <c r="J332" s="526">
        <f t="shared" si="92"/>
        <v>0</v>
      </c>
      <c r="K332" s="526">
        <f t="shared" si="92"/>
        <v>0</v>
      </c>
      <c r="L332" s="526">
        <f t="shared" si="92"/>
        <v>0</v>
      </c>
      <c r="M332" s="526">
        <f t="shared" si="92"/>
        <v>0</v>
      </c>
      <c r="N332" s="526">
        <f t="shared" si="92"/>
        <v>0</v>
      </c>
      <c r="O332" s="517"/>
      <c r="P332" s="517"/>
      <c r="Q332" s="517"/>
      <c r="R332" s="517"/>
      <c r="S332" s="517"/>
      <c r="T332" s="517"/>
      <c r="U332" s="517"/>
      <c r="V332" s="517"/>
      <c r="W332" s="517"/>
      <c r="X332" s="517"/>
      <c r="Y332" s="517"/>
      <c r="Z332" s="517"/>
      <c r="AA332" s="517"/>
      <c r="AB332" s="517"/>
      <c r="AC332" s="517"/>
      <c r="AD332" s="517"/>
      <c r="AE332" s="517"/>
      <c r="AF332" s="517"/>
      <c r="AG332" s="517"/>
      <c r="AH332" s="517"/>
      <c r="AI332" s="517"/>
      <c r="AJ332" s="517"/>
      <c r="AK332" s="517"/>
      <c r="AL332" s="517"/>
      <c r="AM332" s="517"/>
      <c r="AN332" s="517"/>
      <c r="AO332" s="517"/>
      <c r="AP332" s="517"/>
      <c r="AQ332" s="517"/>
      <c r="AR332" s="517"/>
      <c r="AS332" s="517"/>
      <c r="AT332" s="517"/>
      <c r="AU332" s="517"/>
      <c r="AV332" s="517"/>
      <c r="AW332" s="517"/>
      <c r="AX332" s="517"/>
    </row>
    <row r="333" spans="1:50" customFormat="1">
      <c r="A333" s="517"/>
      <c r="B333" s="517"/>
      <c r="C333" s="517"/>
      <c r="D333" s="522"/>
      <c r="E333" s="522"/>
      <c r="F333" s="522"/>
      <c r="G333" s="522"/>
      <c r="H333" s="522"/>
      <c r="I333" s="517"/>
      <c r="J333" s="517"/>
      <c r="K333" s="517"/>
      <c r="L333" s="517"/>
      <c r="M333" s="517"/>
      <c r="N333" s="517"/>
      <c r="O333" s="517"/>
      <c r="P333" s="517"/>
      <c r="Q333" s="517"/>
      <c r="R333" s="517"/>
      <c r="S333" s="517"/>
      <c r="T333" s="517"/>
      <c r="U333" s="517"/>
      <c r="V333" s="517"/>
      <c r="W333" s="517"/>
      <c r="X333" s="517"/>
      <c r="Y333" s="517"/>
      <c r="Z333" s="517"/>
      <c r="AA333" s="517"/>
      <c r="AB333" s="517"/>
      <c r="AC333" s="517"/>
      <c r="AD333" s="517"/>
      <c r="AE333" s="517"/>
      <c r="AF333" s="517"/>
      <c r="AG333" s="517"/>
      <c r="AH333" s="517"/>
      <c r="AI333" s="517"/>
      <c r="AJ333" s="517"/>
      <c r="AK333" s="517"/>
      <c r="AL333" s="517"/>
      <c r="AM333" s="517"/>
      <c r="AN333" s="517"/>
      <c r="AO333" s="517"/>
      <c r="AP333" s="517"/>
      <c r="AQ333" s="517"/>
      <c r="AR333" s="517"/>
      <c r="AS333" s="517"/>
      <c r="AT333" s="517"/>
      <c r="AU333" s="517"/>
      <c r="AV333" s="517"/>
      <c r="AW333" s="517"/>
      <c r="AX333" s="517"/>
    </row>
    <row r="334" spans="1:50" customFormat="1">
      <c r="A334" s="517"/>
      <c r="B334" s="523" t="s">
        <v>701</v>
      </c>
      <c r="D334" s="524"/>
      <c r="E334" s="524"/>
      <c r="F334" s="524"/>
      <c r="G334" s="524"/>
      <c r="H334" s="524"/>
      <c r="I334" s="517"/>
      <c r="J334" s="525" t="s">
        <v>698</v>
      </c>
      <c r="K334" s="528"/>
      <c r="L334" s="528"/>
      <c r="M334" s="528"/>
      <c r="N334" s="528"/>
      <c r="O334" s="517"/>
      <c r="P334" s="517"/>
      <c r="Q334" s="517"/>
      <c r="R334" s="517"/>
      <c r="S334" s="517"/>
      <c r="T334" s="517"/>
      <c r="U334" s="517"/>
      <c r="V334" s="517"/>
      <c r="W334" s="517"/>
      <c r="X334" s="517"/>
      <c r="Y334" s="517"/>
      <c r="Z334" s="517"/>
      <c r="AA334" s="517"/>
      <c r="AB334" s="517"/>
      <c r="AC334" s="517"/>
      <c r="AD334" s="517"/>
      <c r="AE334" s="517"/>
      <c r="AF334" s="517"/>
      <c r="AG334" s="517"/>
      <c r="AH334" s="517"/>
      <c r="AI334" s="517"/>
      <c r="AJ334" s="517"/>
      <c r="AK334" s="517"/>
      <c r="AL334" s="517"/>
      <c r="AM334" s="517"/>
      <c r="AN334" s="517"/>
      <c r="AO334" s="517"/>
      <c r="AP334" s="517"/>
      <c r="AQ334" s="517"/>
      <c r="AR334" s="517"/>
      <c r="AS334" s="517"/>
      <c r="AT334" s="517"/>
      <c r="AU334" s="517"/>
      <c r="AV334" s="517"/>
      <c r="AW334" s="517"/>
      <c r="AX334" s="517"/>
    </row>
    <row r="335" spans="1:50" customFormat="1">
      <c r="A335" s="517"/>
      <c r="B335" s="517"/>
      <c r="C335" s="517"/>
      <c r="D335" s="522"/>
      <c r="E335" s="522"/>
      <c r="F335" s="522"/>
      <c r="G335" s="522"/>
      <c r="H335" s="522"/>
      <c r="I335" s="517"/>
      <c r="J335" s="528"/>
      <c r="K335" s="528"/>
      <c r="L335" s="528"/>
      <c r="M335" s="528"/>
      <c r="N335" s="528"/>
      <c r="O335" s="517"/>
      <c r="P335" s="517"/>
      <c r="Q335" s="517"/>
      <c r="R335" s="517"/>
      <c r="S335" s="517"/>
      <c r="T335" s="517"/>
      <c r="U335" s="517"/>
      <c r="V335" s="517"/>
      <c r="W335" s="517"/>
      <c r="X335" s="517"/>
      <c r="Y335" s="517"/>
      <c r="Z335" s="517"/>
      <c r="AA335" s="517"/>
      <c r="AB335" s="517"/>
      <c r="AC335" s="517"/>
      <c r="AD335" s="517"/>
      <c r="AE335" s="517"/>
      <c r="AF335" s="517"/>
      <c r="AG335" s="517"/>
      <c r="AH335" s="517"/>
      <c r="AI335" s="517"/>
      <c r="AJ335" s="517"/>
      <c r="AK335" s="517"/>
      <c r="AL335" s="517"/>
      <c r="AM335" s="517"/>
      <c r="AN335" s="517"/>
      <c r="AO335" s="517"/>
      <c r="AP335" s="517"/>
      <c r="AQ335" s="517"/>
      <c r="AR335" s="517"/>
      <c r="AS335" s="517"/>
      <c r="AT335" s="517"/>
      <c r="AU335" s="517"/>
      <c r="AV335" s="517"/>
      <c r="AW335" s="517"/>
      <c r="AX335" s="517"/>
    </row>
    <row r="336" spans="1:50" customFormat="1">
      <c r="A336" s="517"/>
      <c r="B336" s="143" t="s">
        <v>119</v>
      </c>
      <c r="C336" s="517"/>
      <c r="D336" s="519"/>
      <c r="E336" s="519"/>
      <c r="F336" s="519"/>
      <c r="G336" s="519"/>
      <c r="H336" s="519"/>
      <c r="I336" s="517"/>
      <c r="J336" s="526">
        <f>IFERROR(D336-D326,"")</f>
        <v>0</v>
      </c>
      <c r="K336" s="526">
        <f t="shared" ref="K336:N338" si="93">IFERROR(E336-E326,"")</f>
        <v>0</v>
      </c>
      <c r="L336" s="526">
        <f t="shared" si="93"/>
        <v>0</v>
      </c>
      <c r="M336" s="526">
        <f t="shared" si="93"/>
        <v>0</v>
      </c>
      <c r="N336" s="526">
        <f t="shared" si="93"/>
        <v>0</v>
      </c>
      <c r="O336" s="517"/>
      <c r="P336" s="517"/>
      <c r="Q336" s="517"/>
      <c r="R336" s="517"/>
      <c r="S336" s="517"/>
      <c r="T336" s="517"/>
      <c r="U336" s="517"/>
      <c r="V336" s="517"/>
      <c r="W336" s="517"/>
      <c r="X336" s="517"/>
      <c r="Y336" s="517"/>
      <c r="Z336" s="517"/>
      <c r="AA336" s="517"/>
      <c r="AB336" s="517"/>
      <c r="AC336" s="517"/>
      <c r="AD336" s="517"/>
      <c r="AE336" s="517"/>
      <c r="AF336" s="517"/>
      <c r="AG336" s="517"/>
      <c r="AH336" s="517"/>
      <c r="AI336" s="517"/>
      <c r="AJ336" s="517"/>
      <c r="AK336" s="517"/>
      <c r="AL336" s="517"/>
      <c r="AM336" s="517"/>
      <c r="AN336" s="517"/>
      <c r="AO336" s="517"/>
      <c r="AP336" s="517"/>
      <c r="AQ336" s="517"/>
      <c r="AR336" s="517"/>
      <c r="AS336" s="517"/>
      <c r="AT336" s="517"/>
      <c r="AU336" s="517"/>
      <c r="AV336" s="517"/>
      <c r="AW336" s="517"/>
      <c r="AX336" s="517"/>
    </row>
    <row r="337" spans="1:50" customFormat="1" ht="15.75">
      <c r="A337" s="517"/>
      <c r="B337" s="501" t="s">
        <v>121</v>
      </c>
      <c r="C337" s="517"/>
      <c r="D337" s="520"/>
      <c r="E337" s="520"/>
      <c r="F337" s="520"/>
      <c r="G337" s="520"/>
      <c r="H337" s="520"/>
      <c r="I337" s="517"/>
      <c r="J337" s="527">
        <f t="shared" ref="J337:J338" si="94">IFERROR(D337-D327,"")</f>
        <v>0</v>
      </c>
      <c r="K337" s="527">
        <f t="shared" si="93"/>
        <v>0</v>
      </c>
      <c r="L337" s="527">
        <f t="shared" si="93"/>
        <v>0</v>
      </c>
      <c r="M337" s="527">
        <f t="shared" si="93"/>
        <v>0</v>
      </c>
      <c r="N337" s="527">
        <f t="shared" si="93"/>
        <v>0</v>
      </c>
      <c r="O337" s="517"/>
      <c r="P337" s="517"/>
      <c r="Q337" s="517"/>
      <c r="R337" s="517"/>
      <c r="S337" s="517"/>
      <c r="T337" s="517"/>
      <c r="U337" s="517"/>
      <c r="V337" s="517"/>
      <c r="W337" s="517"/>
      <c r="X337" s="517"/>
      <c r="Y337" s="517"/>
      <c r="Z337" s="517"/>
      <c r="AA337" s="517"/>
      <c r="AB337" s="517"/>
      <c r="AC337" s="517"/>
      <c r="AD337" s="517"/>
      <c r="AE337" s="517"/>
      <c r="AF337" s="517"/>
      <c r="AG337" s="517"/>
      <c r="AH337" s="517"/>
      <c r="AI337" s="517"/>
      <c r="AJ337" s="517"/>
      <c r="AK337" s="517"/>
      <c r="AL337" s="517"/>
      <c r="AM337" s="517"/>
      <c r="AN337" s="517"/>
      <c r="AO337" s="517"/>
      <c r="AP337" s="517"/>
      <c r="AQ337" s="517"/>
      <c r="AR337" s="517"/>
      <c r="AS337" s="517"/>
      <c r="AT337" s="517"/>
      <c r="AU337" s="517"/>
      <c r="AV337" s="517"/>
      <c r="AW337" s="517"/>
      <c r="AX337" s="517"/>
    </row>
    <row r="338" spans="1:50" customFormat="1" ht="15.75">
      <c r="A338" s="517"/>
      <c r="B338" s="499" t="s">
        <v>122</v>
      </c>
      <c r="C338" s="517"/>
      <c r="D338" s="519"/>
      <c r="E338" s="519"/>
      <c r="F338" s="519"/>
      <c r="G338" s="519"/>
      <c r="H338" s="519"/>
      <c r="I338" s="517"/>
      <c r="J338" s="526">
        <f t="shared" si="94"/>
        <v>0</v>
      </c>
      <c r="K338" s="526">
        <f t="shared" si="93"/>
        <v>0</v>
      </c>
      <c r="L338" s="526">
        <f t="shared" si="93"/>
        <v>0</v>
      </c>
      <c r="M338" s="526">
        <f t="shared" si="93"/>
        <v>0</v>
      </c>
      <c r="N338" s="526">
        <f t="shared" si="93"/>
        <v>0</v>
      </c>
      <c r="O338" s="517"/>
      <c r="P338" s="517"/>
      <c r="Q338" s="517"/>
      <c r="R338" s="517"/>
      <c r="S338" s="517"/>
      <c r="T338" s="517"/>
      <c r="U338" s="517"/>
      <c r="V338" s="517"/>
      <c r="W338" s="517"/>
      <c r="X338" s="517"/>
      <c r="Y338" s="517"/>
      <c r="Z338" s="517"/>
      <c r="AA338" s="517"/>
      <c r="AB338" s="517"/>
      <c r="AC338" s="517"/>
      <c r="AD338" s="517"/>
      <c r="AE338" s="517"/>
      <c r="AF338" s="517"/>
      <c r="AG338" s="517"/>
      <c r="AH338" s="517"/>
      <c r="AI338" s="517"/>
      <c r="AJ338" s="517"/>
      <c r="AK338" s="517"/>
      <c r="AL338" s="517"/>
      <c r="AM338" s="517"/>
      <c r="AN338" s="517"/>
      <c r="AO338" s="517"/>
      <c r="AP338" s="517"/>
      <c r="AQ338" s="517"/>
      <c r="AR338" s="517"/>
      <c r="AS338" s="517"/>
      <c r="AT338" s="517"/>
      <c r="AU338" s="517"/>
      <c r="AV338" s="517"/>
      <c r="AW338" s="517"/>
      <c r="AX338" s="517"/>
    </row>
    <row r="339" spans="1:50" customFormat="1" ht="15.75">
      <c r="A339" s="517"/>
      <c r="B339" s="499"/>
      <c r="C339" s="517"/>
      <c r="D339" s="519"/>
      <c r="E339" s="519"/>
      <c r="F339" s="519"/>
      <c r="G339" s="519"/>
      <c r="H339" s="519"/>
      <c r="I339" s="517"/>
      <c r="J339" s="526"/>
      <c r="K339" s="526"/>
      <c r="L339" s="526"/>
      <c r="M339" s="526"/>
      <c r="N339" s="526"/>
      <c r="O339" s="517"/>
      <c r="P339" s="517"/>
      <c r="Q339" s="517"/>
      <c r="R339" s="517"/>
      <c r="S339" s="517"/>
      <c r="T339" s="517"/>
      <c r="U339" s="517"/>
      <c r="V339" s="517"/>
      <c r="W339" s="517"/>
      <c r="X339" s="517"/>
      <c r="Y339" s="517"/>
      <c r="Z339" s="517"/>
      <c r="AA339" s="517"/>
      <c r="AB339" s="517"/>
      <c r="AC339" s="517"/>
      <c r="AD339" s="517"/>
      <c r="AE339" s="517"/>
      <c r="AF339" s="517"/>
      <c r="AG339" s="517"/>
      <c r="AH339" s="517"/>
      <c r="AI339" s="517"/>
      <c r="AJ339" s="517"/>
      <c r="AK339" s="517"/>
      <c r="AL339" s="517"/>
      <c r="AM339" s="517"/>
      <c r="AN339" s="517"/>
      <c r="AO339" s="517"/>
      <c r="AP339" s="517"/>
      <c r="AQ339" s="517"/>
      <c r="AR339" s="517"/>
      <c r="AS339" s="517"/>
      <c r="AT339" s="517"/>
      <c r="AU339" s="517"/>
      <c r="AV339" s="517"/>
      <c r="AW339" s="517"/>
      <c r="AX339" s="517"/>
    </row>
    <row r="340" spans="1:50" customFormat="1">
      <c r="A340" s="517"/>
      <c r="B340" s="500" t="s">
        <v>123</v>
      </c>
      <c r="C340" s="517"/>
      <c r="D340" s="519"/>
      <c r="E340" s="519"/>
      <c r="F340" s="519"/>
      <c r="G340" s="519"/>
      <c r="H340" s="519"/>
      <c r="I340" s="517"/>
      <c r="J340" s="526">
        <f t="shared" ref="J340:N342" si="95">IFERROR(D340-D330,"")</f>
        <v>0</v>
      </c>
      <c r="K340" s="526">
        <f t="shared" si="95"/>
        <v>0</v>
      </c>
      <c r="L340" s="526">
        <f t="shared" si="95"/>
        <v>0</v>
      </c>
      <c r="M340" s="526">
        <f t="shared" si="95"/>
        <v>0</v>
      </c>
      <c r="N340" s="526">
        <f t="shared" si="95"/>
        <v>0</v>
      </c>
      <c r="O340" s="517"/>
      <c r="P340" s="517"/>
      <c r="Q340" s="517"/>
      <c r="R340" s="517"/>
      <c r="S340" s="517"/>
      <c r="T340" s="517"/>
      <c r="U340" s="517"/>
      <c r="V340" s="517"/>
      <c r="W340" s="517"/>
      <c r="X340" s="517"/>
      <c r="Y340" s="517"/>
      <c r="Z340" s="517"/>
      <c r="AA340" s="517"/>
      <c r="AB340" s="517"/>
      <c r="AC340" s="517"/>
      <c r="AD340" s="517"/>
      <c r="AE340" s="517"/>
      <c r="AF340" s="517"/>
      <c r="AG340" s="517"/>
      <c r="AH340" s="517"/>
      <c r="AI340" s="517"/>
      <c r="AJ340" s="517"/>
      <c r="AK340" s="517"/>
      <c r="AL340" s="517"/>
      <c r="AM340" s="517"/>
      <c r="AN340" s="517"/>
      <c r="AO340" s="517"/>
      <c r="AP340" s="517"/>
      <c r="AQ340" s="517"/>
      <c r="AR340" s="517"/>
      <c r="AS340" s="517"/>
      <c r="AT340" s="517"/>
      <c r="AU340" s="517"/>
      <c r="AV340" s="517"/>
      <c r="AW340" s="517"/>
      <c r="AX340" s="517"/>
    </row>
    <row r="341" spans="1:50" customFormat="1" ht="15.75">
      <c r="A341" s="517"/>
      <c r="B341" s="501" t="s">
        <v>124</v>
      </c>
      <c r="C341" s="517"/>
      <c r="D341" s="520"/>
      <c r="E341" s="520"/>
      <c r="F341" s="520"/>
      <c r="G341" s="520"/>
      <c r="H341" s="520"/>
      <c r="I341" s="517"/>
      <c r="J341" s="527">
        <f t="shared" si="95"/>
        <v>0</v>
      </c>
      <c r="K341" s="527">
        <f t="shared" si="95"/>
        <v>0</v>
      </c>
      <c r="L341" s="527">
        <f t="shared" si="95"/>
        <v>0</v>
      </c>
      <c r="M341" s="527">
        <f t="shared" si="95"/>
        <v>0</v>
      </c>
      <c r="N341" s="527">
        <f t="shared" si="95"/>
        <v>0</v>
      </c>
      <c r="O341" s="517"/>
      <c r="P341" s="517"/>
      <c r="Q341" s="517"/>
      <c r="R341" s="517"/>
      <c r="S341" s="517"/>
      <c r="T341" s="517"/>
      <c r="U341" s="517"/>
      <c r="V341" s="517"/>
      <c r="W341" s="517"/>
      <c r="X341" s="517"/>
      <c r="Y341" s="517"/>
      <c r="Z341" s="517"/>
      <c r="AA341" s="517"/>
      <c r="AB341" s="517"/>
      <c r="AC341" s="517"/>
      <c r="AD341" s="517"/>
      <c r="AE341" s="517"/>
      <c r="AF341" s="517"/>
      <c r="AG341" s="517"/>
      <c r="AH341" s="517"/>
      <c r="AI341" s="517"/>
      <c r="AJ341" s="517"/>
      <c r="AK341" s="517"/>
      <c r="AL341" s="517"/>
      <c r="AM341" s="517"/>
      <c r="AN341" s="517"/>
      <c r="AO341" s="517"/>
      <c r="AP341" s="517"/>
      <c r="AQ341" s="517"/>
      <c r="AR341" s="517"/>
      <c r="AS341" s="517"/>
      <c r="AT341" s="517"/>
      <c r="AU341" s="517"/>
      <c r="AV341" s="517"/>
      <c r="AW341" s="517"/>
      <c r="AX341" s="517"/>
    </row>
    <row r="342" spans="1:50" customFormat="1" ht="15.75">
      <c r="A342" s="517"/>
      <c r="B342" s="521" t="s">
        <v>125</v>
      </c>
      <c r="C342" s="517"/>
      <c r="D342" s="519"/>
      <c r="E342" s="519"/>
      <c r="F342" s="519"/>
      <c r="G342" s="519"/>
      <c r="H342" s="519"/>
      <c r="I342" s="517"/>
      <c r="J342" s="526">
        <f t="shared" si="95"/>
        <v>0</v>
      </c>
      <c r="K342" s="526">
        <f t="shared" si="95"/>
        <v>0</v>
      </c>
      <c r="L342" s="526">
        <f t="shared" si="95"/>
        <v>0</v>
      </c>
      <c r="M342" s="526">
        <f t="shared" si="95"/>
        <v>0</v>
      </c>
      <c r="N342" s="526">
        <f t="shared" si="95"/>
        <v>0</v>
      </c>
      <c r="O342" s="517"/>
      <c r="P342" s="517"/>
      <c r="Q342" s="517"/>
      <c r="R342" s="517"/>
      <c r="S342" s="517"/>
      <c r="T342" s="517"/>
      <c r="U342" s="517"/>
      <c r="V342" s="517"/>
      <c r="W342" s="517"/>
      <c r="X342" s="517"/>
      <c r="Y342" s="517"/>
      <c r="Z342" s="517"/>
      <c r="AA342" s="517"/>
      <c r="AB342" s="517"/>
      <c r="AC342" s="517"/>
      <c r="AD342" s="517"/>
      <c r="AE342" s="517"/>
      <c r="AF342" s="517"/>
      <c r="AG342" s="517"/>
      <c r="AH342" s="517"/>
      <c r="AI342" s="517"/>
      <c r="AJ342" s="517"/>
      <c r="AK342" s="517"/>
      <c r="AL342" s="517"/>
      <c r="AM342" s="517"/>
      <c r="AN342" s="517"/>
      <c r="AO342" s="517"/>
      <c r="AP342" s="517"/>
      <c r="AQ342" s="517"/>
      <c r="AR342" s="517"/>
      <c r="AS342" s="517"/>
      <c r="AT342" s="517"/>
      <c r="AU342" s="517"/>
      <c r="AV342" s="517"/>
      <c r="AW342" s="517"/>
      <c r="AX342" s="517"/>
    </row>
    <row r="343" spans="1:50" customFormat="1">
      <c r="A343" s="517"/>
      <c r="B343" s="517"/>
      <c r="C343" s="517"/>
      <c r="D343" s="522"/>
      <c r="E343" s="522"/>
      <c r="F343" s="522"/>
      <c r="G343" s="522"/>
      <c r="H343" s="522"/>
      <c r="I343" s="517"/>
      <c r="J343" s="517"/>
      <c r="K343" s="517"/>
      <c r="L343" s="517"/>
      <c r="M343" s="517"/>
      <c r="N343" s="517"/>
      <c r="O343" s="517"/>
      <c r="P343" s="517"/>
      <c r="Q343" s="517"/>
      <c r="R343" s="517"/>
      <c r="S343" s="517"/>
      <c r="T343" s="517"/>
      <c r="U343" s="517"/>
      <c r="V343" s="517"/>
      <c r="W343" s="517"/>
      <c r="X343" s="517"/>
      <c r="Y343" s="517"/>
      <c r="Z343" s="517"/>
      <c r="AA343" s="517"/>
      <c r="AB343" s="517"/>
      <c r="AC343" s="517"/>
      <c r="AD343" s="517"/>
      <c r="AE343" s="517"/>
      <c r="AF343" s="517"/>
      <c r="AG343" s="517"/>
      <c r="AH343" s="517"/>
      <c r="AI343" s="517"/>
      <c r="AJ343" s="517"/>
      <c r="AK343" s="517"/>
      <c r="AL343" s="517"/>
      <c r="AM343" s="517"/>
      <c r="AN343" s="517"/>
      <c r="AO343" s="517"/>
      <c r="AP343" s="517"/>
      <c r="AQ343" s="517"/>
      <c r="AR343" s="517"/>
      <c r="AS343" s="517"/>
      <c r="AT343" s="517"/>
      <c r="AU343" s="517"/>
      <c r="AV343" s="517"/>
      <c r="AW343" s="517"/>
      <c r="AX343" s="517"/>
    </row>
    <row r="344" spans="1:50" customFormat="1">
      <c r="A344" s="517"/>
      <c r="B344" s="523" t="s">
        <v>701</v>
      </c>
      <c r="D344" s="524"/>
      <c r="E344" s="524"/>
      <c r="F344" s="524"/>
      <c r="G344" s="524"/>
      <c r="H344" s="524"/>
      <c r="I344" s="517"/>
      <c r="J344" s="525" t="s">
        <v>698</v>
      </c>
      <c r="K344" s="528"/>
      <c r="L344" s="528"/>
      <c r="M344" s="528"/>
      <c r="N344" s="528"/>
      <c r="O344" s="517"/>
      <c r="P344" s="517"/>
      <c r="Q344" s="517"/>
      <c r="R344" s="517"/>
      <c r="S344" s="517"/>
      <c r="T344" s="517"/>
      <c r="U344" s="517"/>
      <c r="V344" s="517"/>
      <c r="W344" s="517"/>
      <c r="X344" s="517"/>
      <c r="Y344" s="517"/>
      <c r="Z344" s="517"/>
      <c r="AA344" s="517"/>
      <c r="AB344" s="517"/>
      <c r="AC344" s="517"/>
      <c r="AD344" s="517"/>
      <c r="AE344" s="517"/>
      <c r="AF344" s="517"/>
      <c r="AG344" s="517"/>
      <c r="AH344" s="517"/>
      <c r="AI344" s="517"/>
      <c r="AJ344" s="517"/>
      <c r="AK344" s="517"/>
      <c r="AL344" s="517"/>
      <c r="AM344" s="517"/>
      <c r="AN344" s="517"/>
      <c r="AO344" s="517"/>
      <c r="AP344" s="517"/>
      <c r="AQ344" s="517"/>
      <c r="AR344" s="517"/>
      <c r="AS344" s="517"/>
      <c r="AT344" s="517"/>
      <c r="AU344" s="517"/>
      <c r="AV344" s="517"/>
      <c r="AW344" s="517"/>
      <c r="AX344" s="517"/>
    </row>
    <row r="345" spans="1:50" customFormat="1">
      <c r="A345" s="517"/>
      <c r="B345" s="517"/>
      <c r="C345" s="517"/>
      <c r="D345" s="522"/>
      <c r="E345" s="522"/>
      <c r="F345" s="522"/>
      <c r="G345" s="522"/>
      <c r="H345" s="522"/>
      <c r="I345" s="517"/>
      <c r="J345" s="528"/>
      <c r="K345" s="528"/>
      <c r="L345" s="528"/>
      <c r="M345" s="528"/>
      <c r="N345" s="528"/>
      <c r="O345" s="517"/>
      <c r="P345" s="517"/>
      <c r="Q345" s="517"/>
      <c r="R345" s="517"/>
      <c r="S345" s="517"/>
      <c r="T345" s="517"/>
      <c r="U345" s="517"/>
      <c r="V345" s="517"/>
      <c r="W345" s="517"/>
      <c r="X345" s="517"/>
      <c r="Y345" s="517"/>
      <c r="Z345" s="517"/>
      <c r="AA345" s="517"/>
      <c r="AB345" s="517"/>
      <c r="AC345" s="517"/>
      <c r="AD345" s="517"/>
      <c r="AE345" s="517"/>
      <c r="AF345" s="517"/>
      <c r="AG345" s="517"/>
      <c r="AH345" s="517"/>
      <c r="AI345" s="517"/>
      <c r="AJ345" s="517"/>
      <c r="AK345" s="517"/>
      <c r="AL345" s="517"/>
      <c r="AM345" s="517"/>
      <c r="AN345" s="517"/>
      <c r="AO345" s="517"/>
      <c r="AP345" s="517"/>
      <c r="AQ345" s="517"/>
      <c r="AR345" s="517"/>
      <c r="AS345" s="517"/>
      <c r="AT345" s="517"/>
      <c r="AU345" s="517"/>
      <c r="AV345" s="517"/>
      <c r="AW345" s="517"/>
      <c r="AX345" s="517"/>
    </row>
    <row r="346" spans="1:50" customFormat="1">
      <c r="A346" s="517"/>
      <c r="B346" s="143" t="s">
        <v>119</v>
      </c>
      <c r="C346" s="517"/>
      <c r="D346" s="519"/>
      <c r="E346" s="519"/>
      <c r="F346" s="519"/>
      <c r="G346" s="519"/>
      <c r="H346" s="519"/>
      <c r="I346" s="517"/>
      <c r="J346" s="526">
        <f>IFERROR(D346-D336,"")</f>
        <v>0</v>
      </c>
      <c r="K346" s="526">
        <f t="shared" ref="K346:N348" si="96">IFERROR(E346-E336,"")</f>
        <v>0</v>
      </c>
      <c r="L346" s="526">
        <f t="shared" si="96"/>
        <v>0</v>
      </c>
      <c r="M346" s="526">
        <f t="shared" si="96"/>
        <v>0</v>
      </c>
      <c r="N346" s="526">
        <f t="shared" si="96"/>
        <v>0</v>
      </c>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c r="AX346" s="517"/>
    </row>
    <row r="347" spans="1:50" customFormat="1" ht="15.75">
      <c r="A347" s="517"/>
      <c r="B347" s="501" t="s">
        <v>121</v>
      </c>
      <c r="C347" s="517"/>
      <c r="D347" s="520"/>
      <c r="E347" s="520"/>
      <c r="F347" s="520"/>
      <c r="G347" s="520"/>
      <c r="H347" s="520"/>
      <c r="I347" s="517"/>
      <c r="J347" s="527">
        <f t="shared" ref="J347:J348" si="97">IFERROR(D347-D337,"")</f>
        <v>0</v>
      </c>
      <c r="K347" s="527">
        <f t="shared" si="96"/>
        <v>0</v>
      </c>
      <c r="L347" s="527">
        <f t="shared" si="96"/>
        <v>0</v>
      </c>
      <c r="M347" s="527">
        <f t="shared" si="96"/>
        <v>0</v>
      </c>
      <c r="N347" s="527">
        <f t="shared" si="96"/>
        <v>0</v>
      </c>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c r="AX347" s="517"/>
    </row>
    <row r="348" spans="1:50" customFormat="1" ht="15.75">
      <c r="A348" s="517"/>
      <c r="B348" s="499" t="s">
        <v>122</v>
      </c>
      <c r="C348" s="517"/>
      <c r="D348" s="519"/>
      <c r="E348" s="519"/>
      <c r="F348" s="519"/>
      <c r="G348" s="519"/>
      <c r="H348" s="519"/>
      <c r="I348" s="517"/>
      <c r="J348" s="526">
        <f t="shared" si="97"/>
        <v>0</v>
      </c>
      <c r="K348" s="526">
        <f t="shared" si="96"/>
        <v>0</v>
      </c>
      <c r="L348" s="526">
        <f t="shared" si="96"/>
        <v>0</v>
      </c>
      <c r="M348" s="526">
        <f t="shared" si="96"/>
        <v>0</v>
      </c>
      <c r="N348" s="526">
        <f t="shared" si="96"/>
        <v>0</v>
      </c>
      <c r="O348" s="517"/>
      <c r="P348" s="517"/>
      <c r="Q348" s="517"/>
      <c r="R348" s="517"/>
      <c r="S348" s="517"/>
      <c r="T348" s="517"/>
      <c r="U348" s="517"/>
      <c r="V348" s="517"/>
      <c r="W348" s="517"/>
      <c r="X348" s="517"/>
      <c r="Y348" s="517"/>
      <c r="Z348" s="517"/>
      <c r="AA348" s="517"/>
      <c r="AB348" s="517"/>
      <c r="AC348" s="517"/>
      <c r="AD348" s="517"/>
      <c r="AE348" s="517"/>
      <c r="AF348" s="517"/>
      <c r="AG348" s="517"/>
      <c r="AH348" s="517"/>
      <c r="AI348" s="517"/>
      <c r="AJ348" s="517"/>
      <c r="AK348" s="517"/>
      <c r="AL348" s="517"/>
      <c r="AM348" s="517"/>
      <c r="AN348" s="517"/>
      <c r="AO348" s="517"/>
      <c r="AP348" s="517"/>
      <c r="AQ348" s="517"/>
      <c r="AR348" s="517"/>
      <c r="AS348" s="517"/>
      <c r="AT348" s="517"/>
      <c r="AU348" s="517"/>
      <c r="AV348" s="517"/>
      <c r="AW348" s="517"/>
      <c r="AX348" s="517"/>
    </row>
    <row r="349" spans="1:50" customFormat="1" ht="15.75">
      <c r="A349" s="517"/>
      <c r="B349" s="499"/>
      <c r="C349" s="517"/>
      <c r="D349" s="519"/>
      <c r="E349" s="519"/>
      <c r="F349" s="519"/>
      <c r="G349" s="519"/>
      <c r="H349" s="519"/>
      <c r="I349" s="517"/>
      <c r="J349" s="526"/>
      <c r="K349" s="526"/>
      <c r="L349" s="526"/>
      <c r="M349" s="526"/>
      <c r="N349" s="526"/>
      <c r="O349" s="517"/>
      <c r="P349" s="517"/>
      <c r="Q349" s="517"/>
      <c r="R349" s="517"/>
      <c r="S349" s="517"/>
      <c r="T349" s="517"/>
      <c r="U349" s="517"/>
      <c r="V349" s="517"/>
      <c r="W349" s="517"/>
      <c r="X349" s="517"/>
      <c r="Y349" s="517"/>
      <c r="Z349" s="517"/>
      <c r="AA349" s="517"/>
      <c r="AB349" s="517"/>
      <c r="AC349" s="517"/>
      <c r="AD349" s="517"/>
      <c r="AE349" s="517"/>
      <c r="AF349" s="517"/>
      <c r="AG349" s="517"/>
      <c r="AH349" s="517"/>
      <c r="AI349" s="517"/>
      <c r="AJ349" s="517"/>
      <c r="AK349" s="517"/>
      <c r="AL349" s="517"/>
      <c r="AM349" s="517"/>
      <c r="AN349" s="517"/>
      <c r="AO349" s="517"/>
      <c r="AP349" s="517"/>
      <c r="AQ349" s="517"/>
      <c r="AR349" s="517"/>
      <c r="AS349" s="517"/>
      <c r="AT349" s="517"/>
      <c r="AU349" s="517"/>
      <c r="AV349" s="517"/>
      <c r="AW349" s="517"/>
      <c r="AX349" s="517"/>
    </row>
    <row r="350" spans="1:50" customFormat="1">
      <c r="A350" s="517"/>
      <c r="B350" s="500" t="s">
        <v>123</v>
      </c>
      <c r="C350" s="517"/>
      <c r="D350" s="519"/>
      <c r="E350" s="519"/>
      <c r="F350" s="519"/>
      <c r="G350" s="519"/>
      <c r="H350" s="519"/>
      <c r="I350" s="517"/>
      <c r="J350" s="526">
        <f t="shared" ref="J350:N352" si="98">IFERROR(D350-D340,"")</f>
        <v>0</v>
      </c>
      <c r="K350" s="526">
        <f t="shared" si="98"/>
        <v>0</v>
      </c>
      <c r="L350" s="526">
        <f t="shared" si="98"/>
        <v>0</v>
      </c>
      <c r="M350" s="526">
        <f t="shared" si="98"/>
        <v>0</v>
      </c>
      <c r="N350" s="526">
        <f t="shared" si="98"/>
        <v>0</v>
      </c>
      <c r="O350" s="517"/>
      <c r="P350" s="517"/>
      <c r="Q350" s="517"/>
      <c r="R350" s="517"/>
      <c r="S350" s="517"/>
      <c r="T350" s="517"/>
      <c r="U350" s="517"/>
      <c r="V350" s="517"/>
      <c r="W350" s="517"/>
      <c r="X350" s="517"/>
      <c r="Y350" s="517"/>
      <c r="Z350" s="517"/>
      <c r="AA350" s="517"/>
      <c r="AB350" s="517"/>
      <c r="AC350" s="517"/>
      <c r="AD350" s="517"/>
      <c r="AE350" s="517"/>
      <c r="AF350" s="517"/>
      <c r="AG350" s="517"/>
      <c r="AH350" s="517"/>
      <c r="AI350" s="517"/>
      <c r="AJ350" s="517"/>
      <c r="AK350" s="517"/>
      <c r="AL350" s="517"/>
      <c r="AM350" s="517"/>
      <c r="AN350" s="517"/>
      <c r="AO350" s="517"/>
      <c r="AP350" s="517"/>
      <c r="AQ350" s="517"/>
      <c r="AR350" s="517"/>
      <c r="AS350" s="517"/>
      <c r="AT350" s="517"/>
      <c r="AU350" s="517"/>
      <c r="AV350" s="517"/>
      <c r="AW350" s="517"/>
      <c r="AX350" s="517"/>
    </row>
    <row r="351" spans="1:50" customFormat="1" ht="15.75">
      <c r="A351" s="517"/>
      <c r="B351" s="501" t="s">
        <v>124</v>
      </c>
      <c r="C351" s="517"/>
      <c r="D351" s="520"/>
      <c r="E351" s="520"/>
      <c r="F351" s="520"/>
      <c r="G351" s="520"/>
      <c r="H351" s="520"/>
      <c r="I351" s="517"/>
      <c r="J351" s="527">
        <f t="shared" si="98"/>
        <v>0</v>
      </c>
      <c r="K351" s="527">
        <f t="shared" si="98"/>
        <v>0</v>
      </c>
      <c r="L351" s="527">
        <f t="shared" si="98"/>
        <v>0</v>
      </c>
      <c r="M351" s="527">
        <f t="shared" si="98"/>
        <v>0</v>
      </c>
      <c r="N351" s="527">
        <f t="shared" si="98"/>
        <v>0</v>
      </c>
      <c r="O351" s="517"/>
      <c r="P351" s="517"/>
      <c r="Q351" s="517"/>
      <c r="R351" s="517"/>
      <c r="S351" s="517"/>
      <c r="T351" s="517"/>
      <c r="U351" s="517"/>
      <c r="V351" s="517"/>
      <c r="W351" s="517"/>
      <c r="X351" s="517"/>
      <c r="Y351" s="517"/>
      <c r="Z351" s="517"/>
      <c r="AA351" s="517"/>
      <c r="AB351" s="517"/>
      <c r="AC351" s="517"/>
      <c r="AD351" s="517"/>
      <c r="AE351" s="517"/>
      <c r="AF351" s="517"/>
      <c r="AG351" s="517"/>
      <c r="AH351" s="517"/>
      <c r="AI351" s="517"/>
      <c r="AJ351" s="517"/>
      <c r="AK351" s="517"/>
      <c r="AL351" s="517"/>
      <c r="AM351" s="517"/>
      <c r="AN351" s="517"/>
      <c r="AO351" s="517"/>
      <c r="AP351" s="517"/>
      <c r="AQ351" s="517"/>
      <c r="AR351" s="517"/>
      <c r="AS351" s="517"/>
      <c r="AT351" s="517"/>
      <c r="AU351" s="517"/>
      <c r="AV351" s="517"/>
      <c r="AW351" s="517"/>
      <c r="AX351" s="517"/>
    </row>
    <row r="352" spans="1:50" customFormat="1" ht="15.75">
      <c r="A352" s="517"/>
      <c r="B352" s="521" t="s">
        <v>125</v>
      </c>
      <c r="C352" s="517"/>
      <c r="D352" s="519"/>
      <c r="E352" s="519"/>
      <c r="F352" s="519"/>
      <c r="G352" s="519"/>
      <c r="H352" s="519"/>
      <c r="I352" s="517"/>
      <c r="J352" s="526">
        <f t="shared" si="98"/>
        <v>0</v>
      </c>
      <c r="K352" s="526">
        <f t="shared" si="98"/>
        <v>0</v>
      </c>
      <c r="L352" s="526">
        <f t="shared" si="98"/>
        <v>0</v>
      </c>
      <c r="M352" s="526">
        <f t="shared" si="98"/>
        <v>0</v>
      </c>
      <c r="N352" s="526">
        <f t="shared" si="98"/>
        <v>0</v>
      </c>
      <c r="O352" s="517"/>
      <c r="P352" s="517"/>
      <c r="Q352" s="517"/>
      <c r="R352" s="517"/>
      <c r="S352" s="517"/>
      <c r="T352" s="517"/>
      <c r="U352" s="517"/>
      <c r="V352" s="517"/>
      <c r="W352" s="517"/>
      <c r="X352" s="517"/>
      <c r="Y352" s="517"/>
      <c r="Z352" s="517"/>
      <c r="AA352" s="517"/>
      <c r="AB352" s="517"/>
      <c r="AC352" s="517"/>
      <c r="AD352" s="517"/>
      <c r="AE352" s="517"/>
      <c r="AF352" s="517"/>
      <c r="AG352" s="517"/>
      <c r="AH352" s="517"/>
      <c r="AI352" s="517"/>
      <c r="AJ352" s="517"/>
      <c r="AK352" s="517"/>
      <c r="AL352" s="517"/>
      <c r="AM352" s="517"/>
      <c r="AN352" s="517"/>
      <c r="AO352" s="517"/>
      <c r="AP352" s="517"/>
      <c r="AQ352" s="517"/>
      <c r="AR352" s="517"/>
      <c r="AS352" s="517"/>
      <c r="AT352" s="517"/>
      <c r="AU352" s="517"/>
      <c r="AV352" s="517"/>
      <c r="AW352" s="517"/>
      <c r="AX352" s="517"/>
    </row>
    <row r="353" spans="1:50" customFormat="1">
      <c r="A353" s="517"/>
      <c r="B353" s="517"/>
      <c r="C353" s="517"/>
      <c r="D353" s="522"/>
      <c r="E353" s="522"/>
      <c r="F353" s="522"/>
      <c r="G353" s="522"/>
      <c r="H353" s="522"/>
      <c r="I353" s="517"/>
      <c r="J353" s="517"/>
      <c r="K353" s="517"/>
      <c r="L353" s="517"/>
      <c r="M353" s="517"/>
      <c r="N353" s="517"/>
      <c r="O353" s="517"/>
      <c r="P353" s="517"/>
      <c r="Q353" s="517"/>
      <c r="R353" s="517"/>
      <c r="S353" s="517"/>
      <c r="T353" s="517"/>
      <c r="U353" s="517"/>
      <c r="V353" s="517"/>
      <c r="W353" s="517"/>
      <c r="X353" s="517"/>
      <c r="Y353" s="517"/>
      <c r="Z353" s="517"/>
      <c r="AA353" s="517"/>
      <c r="AB353" s="517"/>
      <c r="AC353" s="517"/>
      <c r="AD353" s="517"/>
      <c r="AE353" s="517"/>
      <c r="AF353" s="517"/>
      <c r="AG353" s="517"/>
      <c r="AH353" s="517"/>
      <c r="AI353" s="517"/>
      <c r="AJ353" s="517"/>
      <c r="AK353" s="517"/>
      <c r="AL353" s="517"/>
      <c r="AM353" s="517"/>
      <c r="AN353" s="517"/>
      <c r="AO353" s="517"/>
      <c r="AP353" s="517"/>
      <c r="AQ353" s="517"/>
      <c r="AR353" s="517"/>
      <c r="AS353" s="517"/>
      <c r="AT353" s="517"/>
      <c r="AU353" s="517"/>
      <c r="AV353" s="517"/>
      <c r="AW353" s="517"/>
      <c r="AX353" s="517"/>
    </row>
    <row r="354" spans="1:50" customFormat="1">
      <c r="A354" s="517"/>
      <c r="B354" s="523" t="s">
        <v>701</v>
      </c>
      <c r="D354" s="524"/>
      <c r="E354" s="524"/>
      <c r="F354" s="524"/>
      <c r="G354" s="524"/>
      <c r="H354" s="524"/>
      <c r="I354" s="517"/>
      <c r="J354" s="525" t="s">
        <v>698</v>
      </c>
      <c r="K354" s="528"/>
      <c r="L354" s="528"/>
      <c r="M354" s="528"/>
      <c r="N354" s="528"/>
      <c r="O354" s="517"/>
      <c r="P354" s="517"/>
      <c r="Q354" s="517"/>
      <c r="R354" s="517"/>
      <c r="S354" s="517"/>
      <c r="T354" s="517"/>
      <c r="U354" s="517"/>
      <c r="V354" s="517"/>
      <c r="W354" s="517"/>
      <c r="X354" s="517"/>
      <c r="Y354" s="517"/>
      <c r="Z354" s="517"/>
      <c r="AA354" s="517"/>
      <c r="AB354" s="517"/>
      <c r="AC354" s="517"/>
      <c r="AD354" s="517"/>
      <c r="AE354" s="517"/>
      <c r="AF354" s="517"/>
      <c r="AG354" s="517"/>
      <c r="AH354" s="517"/>
      <c r="AI354" s="517"/>
      <c r="AJ354" s="517"/>
      <c r="AK354" s="517"/>
      <c r="AL354" s="517"/>
      <c r="AM354" s="517"/>
      <c r="AN354" s="517"/>
      <c r="AO354" s="517"/>
      <c r="AP354" s="517"/>
      <c r="AQ354" s="517"/>
      <c r="AR354" s="517"/>
      <c r="AS354" s="517"/>
      <c r="AT354" s="517"/>
      <c r="AU354" s="517"/>
      <c r="AV354" s="517"/>
      <c r="AW354" s="517"/>
      <c r="AX354" s="517"/>
    </row>
    <row r="355" spans="1:50" customFormat="1">
      <c r="A355" s="517"/>
      <c r="B355" s="517"/>
      <c r="C355" s="517"/>
      <c r="D355" s="522"/>
      <c r="E355" s="522"/>
      <c r="F355" s="522"/>
      <c r="G355" s="522"/>
      <c r="H355" s="522"/>
      <c r="I355" s="517"/>
      <c r="J355" s="528"/>
      <c r="K355" s="528"/>
      <c r="L355" s="528"/>
      <c r="M355" s="528"/>
      <c r="N355" s="528"/>
      <c r="O355" s="517"/>
      <c r="P355" s="517"/>
      <c r="Q355" s="517"/>
      <c r="R355" s="517"/>
      <c r="S355" s="517"/>
      <c r="T355" s="517"/>
      <c r="U355" s="517"/>
      <c r="V355" s="517"/>
      <c r="W355" s="517"/>
      <c r="X355" s="517"/>
      <c r="Y355" s="517"/>
      <c r="Z355" s="517"/>
      <c r="AA355" s="517"/>
      <c r="AB355" s="517"/>
      <c r="AC355" s="517"/>
      <c r="AD355" s="517"/>
      <c r="AE355" s="517"/>
      <c r="AF355" s="517"/>
      <c r="AG355" s="517"/>
      <c r="AH355" s="517"/>
      <c r="AI355" s="517"/>
      <c r="AJ355" s="517"/>
      <c r="AK355" s="517"/>
      <c r="AL355" s="517"/>
      <c r="AM355" s="517"/>
      <c r="AN355" s="517"/>
      <c r="AO355" s="517"/>
      <c r="AP355" s="517"/>
      <c r="AQ355" s="517"/>
      <c r="AR355" s="517"/>
      <c r="AS355" s="517"/>
      <c r="AT355" s="517"/>
      <c r="AU355" s="517"/>
      <c r="AV355" s="517"/>
      <c r="AW355" s="517"/>
      <c r="AX355" s="517"/>
    </row>
    <row r="356" spans="1:50" customFormat="1">
      <c r="A356" s="517"/>
      <c r="B356" s="143" t="s">
        <v>119</v>
      </c>
      <c r="C356" s="517"/>
      <c r="D356" s="519"/>
      <c r="E356" s="519"/>
      <c r="F356" s="519"/>
      <c r="G356" s="519"/>
      <c r="H356" s="519"/>
      <c r="I356" s="517"/>
      <c r="J356" s="526">
        <f>IFERROR(D356-D346,"")</f>
        <v>0</v>
      </c>
      <c r="K356" s="526">
        <f t="shared" ref="K356:N358" si="99">IFERROR(E356-E346,"")</f>
        <v>0</v>
      </c>
      <c r="L356" s="526">
        <f t="shared" si="99"/>
        <v>0</v>
      </c>
      <c r="M356" s="526">
        <f t="shared" si="99"/>
        <v>0</v>
      </c>
      <c r="N356" s="526">
        <f t="shared" si="99"/>
        <v>0</v>
      </c>
      <c r="O356" s="517"/>
      <c r="P356" s="517"/>
      <c r="Q356" s="517"/>
      <c r="R356" s="517"/>
      <c r="S356" s="517"/>
      <c r="T356" s="517"/>
      <c r="U356" s="517"/>
      <c r="V356" s="517"/>
      <c r="W356" s="517"/>
      <c r="X356" s="517"/>
      <c r="Y356" s="517"/>
      <c r="Z356" s="517"/>
      <c r="AA356" s="517"/>
      <c r="AB356" s="517"/>
      <c r="AC356" s="517"/>
      <c r="AD356" s="517"/>
      <c r="AE356" s="517"/>
      <c r="AF356" s="517"/>
      <c r="AG356" s="517"/>
      <c r="AH356" s="517"/>
      <c r="AI356" s="517"/>
      <c r="AJ356" s="517"/>
      <c r="AK356" s="517"/>
      <c r="AL356" s="517"/>
      <c r="AM356" s="517"/>
      <c r="AN356" s="517"/>
      <c r="AO356" s="517"/>
      <c r="AP356" s="517"/>
      <c r="AQ356" s="517"/>
      <c r="AR356" s="517"/>
      <c r="AS356" s="517"/>
      <c r="AT356" s="517"/>
      <c r="AU356" s="517"/>
      <c r="AV356" s="517"/>
      <c r="AW356" s="517"/>
      <c r="AX356" s="517"/>
    </row>
    <row r="357" spans="1:50" customFormat="1" ht="15.75">
      <c r="A357" s="517"/>
      <c r="B357" s="501" t="s">
        <v>121</v>
      </c>
      <c r="C357" s="517"/>
      <c r="D357" s="520"/>
      <c r="E357" s="520"/>
      <c r="F357" s="520"/>
      <c r="G357" s="520"/>
      <c r="H357" s="520"/>
      <c r="I357" s="517"/>
      <c r="J357" s="527">
        <f t="shared" ref="J357:J358" si="100">IFERROR(D357-D347,"")</f>
        <v>0</v>
      </c>
      <c r="K357" s="527">
        <f t="shared" si="99"/>
        <v>0</v>
      </c>
      <c r="L357" s="527">
        <f t="shared" si="99"/>
        <v>0</v>
      </c>
      <c r="M357" s="527">
        <f t="shared" si="99"/>
        <v>0</v>
      </c>
      <c r="N357" s="527">
        <f t="shared" si="99"/>
        <v>0</v>
      </c>
      <c r="O357" s="517"/>
      <c r="P357" s="517"/>
      <c r="Q357" s="517"/>
      <c r="R357" s="517"/>
      <c r="S357" s="517"/>
      <c r="T357" s="517"/>
      <c r="U357" s="517"/>
      <c r="V357" s="517"/>
      <c r="W357" s="517"/>
      <c r="X357" s="517"/>
      <c r="Y357" s="517"/>
      <c r="Z357" s="517"/>
      <c r="AA357" s="517"/>
      <c r="AB357" s="517"/>
      <c r="AC357" s="517"/>
      <c r="AD357" s="517"/>
      <c r="AE357" s="517"/>
      <c r="AF357" s="517"/>
      <c r="AG357" s="517"/>
      <c r="AH357" s="517"/>
      <c r="AI357" s="517"/>
      <c r="AJ357" s="517"/>
      <c r="AK357" s="517"/>
      <c r="AL357" s="517"/>
      <c r="AM357" s="517"/>
      <c r="AN357" s="517"/>
      <c r="AO357" s="517"/>
      <c r="AP357" s="517"/>
      <c r="AQ357" s="517"/>
      <c r="AR357" s="517"/>
      <c r="AS357" s="517"/>
      <c r="AT357" s="517"/>
      <c r="AU357" s="517"/>
      <c r="AV357" s="517"/>
      <c r="AW357" s="517"/>
      <c r="AX357" s="517"/>
    </row>
    <row r="358" spans="1:50" customFormat="1" ht="15.75">
      <c r="A358" s="517"/>
      <c r="B358" s="499" t="s">
        <v>122</v>
      </c>
      <c r="C358" s="517"/>
      <c r="D358" s="519"/>
      <c r="E358" s="519"/>
      <c r="F358" s="519"/>
      <c r="G358" s="519"/>
      <c r="H358" s="519"/>
      <c r="I358" s="517"/>
      <c r="J358" s="526">
        <f t="shared" si="100"/>
        <v>0</v>
      </c>
      <c r="K358" s="526">
        <f t="shared" si="99"/>
        <v>0</v>
      </c>
      <c r="L358" s="526">
        <f t="shared" si="99"/>
        <v>0</v>
      </c>
      <c r="M358" s="526">
        <f t="shared" si="99"/>
        <v>0</v>
      </c>
      <c r="N358" s="526">
        <f t="shared" si="99"/>
        <v>0</v>
      </c>
      <c r="O358" s="517"/>
      <c r="P358" s="517"/>
      <c r="Q358" s="517"/>
      <c r="R358" s="517"/>
      <c r="S358" s="517"/>
      <c r="T358" s="517"/>
      <c r="U358" s="517"/>
      <c r="V358" s="517"/>
      <c r="W358" s="517"/>
      <c r="X358" s="517"/>
      <c r="Y358" s="517"/>
      <c r="Z358" s="517"/>
      <c r="AA358" s="517"/>
      <c r="AB358" s="517"/>
      <c r="AC358" s="517"/>
      <c r="AD358" s="517"/>
      <c r="AE358" s="517"/>
      <c r="AF358" s="517"/>
      <c r="AG358" s="517"/>
      <c r="AH358" s="517"/>
      <c r="AI358" s="517"/>
      <c r="AJ358" s="517"/>
      <c r="AK358" s="517"/>
      <c r="AL358" s="517"/>
      <c r="AM358" s="517"/>
      <c r="AN358" s="517"/>
      <c r="AO358" s="517"/>
      <c r="AP358" s="517"/>
      <c r="AQ358" s="517"/>
      <c r="AR358" s="517"/>
      <c r="AS358" s="517"/>
      <c r="AT358" s="517"/>
      <c r="AU358" s="517"/>
      <c r="AV358" s="517"/>
      <c r="AW358" s="517"/>
      <c r="AX358" s="517"/>
    </row>
    <row r="359" spans="1:50" customFormat="1" ht="15.75">
      <c r="A359" s="517"/>
      <c r="B359" s="499"/>
      <c r="C359" s="517"/>
      <c r="D359" s="519"/>
      <c r="E359" s="519"/>
      <c r="F359" s="519"/>
      <c r="G359" s="519"/>
      <c r="H359" s="519"/>
      <c r="I359" s="517"/>
      <c r="J359" s="526"/>
      <c r="K359" s="526"/>
      <c r="L359" s="526"/>
      <c r="M359" s="526"/>
      <c r="N359" s="526"/>
      <c r="O359" s="517"/>
      <c r="P359" s="517"/>
      <c r="Q359" s="517"/>
      <c r="R359" s="517"/>
      <c r="S359" s="517"/>
      <c r="T359" s="517"/>
      <c r="U359" s="517"/>
      <c r="V359" s="517"/>
      <c r="W359" s="517"/>
      <c r="X359" s="517"/>
      <c r="Y359" s="517"/>
      <c r="Z359" s="517"/>
      <c r="AA359" s="517"/>
      <c r="AB359" s="517"/>
      <c r="AC359" s="517"/>
      <c r="AD359" s="517"/>
      <c r="AE359" s="517"/>
      <c r="AF359" s="517"/>
      <c r="AG359" s="517"/>
      <c r="AH359" s="517"/>
      <c r="AI359" s="517"/>
      <c r="AJ359" s="517"/>
      <c r="AK359" s="517"/>
      <c r="AL359" s="517"/>
      <c r="AM359" s="517"/>
      <c r="AN359" s="517"/>
      <c r="AO359" s="517"/>
      <c r="AP359" s="517"/>
      <c r="AQ359" s="517"/>
      <c r="AR359" s="517"/>
      <c r="AS359" s="517"/>
      <c r="AT359" s="517"/>
      <c r="AU359" s="517"/>
      <c r="AV359" s="517"/>
      <c r="AW359" s="517"/>
      <c r="AX359" s="517"/>
    </row>
    <row r="360" spans="1:50" customFormat="1">
      <c r="A360" s="517"/>
      <c r="B360" s="500" t="s">
        <v>123</v>
      </c>
      <c r="C360" s="517"/>
      <c r="D360" s="519"/>
      <c r="E360" s="519"/>
      <c r="F360" s="519"/>
      <c r="G360" s="519"/>
      <c r="H360" s="519"/>
      <c r="I360" s="517"/>
      <c r="J360" s="526">
        <f t="shared" ref="J360:N362" si="101">IFERROR(D360-D350,"")</f>
        <v>0</v>
      </c>
      <c r="K360" s="526">
        <f t="shared" si="101"/>
        <v>0</v>
      </c>
      <c r="L360" s="526">
        <f t="shared" si="101"/>
        <v>0</v>
      </c>
      <c r="M360" s="526">
        <f t="shared" si="101"/>
        <v>0</v>
      </c>
      <c r="N360" s="526">
        <f t="shared" si="101"/>
        <v>0</v>
      </c>
      <c r="O360" s="517"/>
      <c r="P360" s="517"/>
      <c r="Q360" s="517"/>
      <c r="R360" s="517"/>
      <c r="S360" s="517"/>
      <c r="T360" s="517"/>
      <c r="U360" s="517"/>
      <c r="V360" s="517"/>
      <c r="W360" s="517"/>
      <c r="X360" s="517"/>
      <c r="Y360" s="517"/>
      <c r="Z360" s="517"/>
      <c r="AA360" s="517"/>
      <c r="AB360" s="517"/>
      <c r="AC360" s="517"/>
      <c r="AD360" s="517"/>
      <c r="AE360" s="517"/>
      <c r="AF360" s="517"/>
      <c r="AG360" s="517"/>
      <c r="AH360" s="517"/>
      <c r="AI360" s="517"/>
      <c r="AJ360" s="517"/>
      <c r="AK360" s="517"/>
      <c r="AL360" s="517"/>
      <c r="AM360" s="517"/>
      <c r="AN360" s="517"/>
      <c r="AO360" s="517"/>
      <c r="AP360" s="517"/>
      <c r="AQ360" s="517"/>
      <c r="AR360" s="517"/>
      <c r="AS360" s="517"/>
      <c r="AT360" s="517"/>
      <c r="AU360" s="517"/>
      <c r="AV360" s="517"/>
      <c r="AW360" s="517"/>
      <c r="AX360" s="517"/>
    </row>
    <row r="361" spans="1:50" customFormat="1" ht="15.75">
      <c r="A361" s="517"/>
      <c r="B361" s="501" t="s">
        <v>124</v>
      </c>
      <c r="C361" s="517"/>
      <c r="D361" s="520"/>
      <c r="E361" s="520"/>
      <c r="F361" s="520"/>
      <c r="G361" s="520"/>
      <c r="H361" s="520"/>
      <c r="I361" s="517"/>
      <c r="J361" s="527">
        <f t="shared" si="101"/>
        <v>0</v>
      </c>
      <c r="K361" s="527">
        <f t="shared" si="101"/>
        <v>0</v>
      </c>
      <c r="L361" s="527">
        <f t="shared" si="101"/>
        <v>0</v>
      </c>
      <c r="M361" s="527">
        <f t="shared" si="101"/>
        <v>0</v>
      </c>
      <c r="N361" s="527">
        <f t="shared" si="101"/>
        <v>0</v>
      </c>
      <c r="O361" s="517"/>
      <c r="P361" s="517"/>
      <c r="Q361" s="517"/>
      <c r="R361" s="517"/>
      <c r="S361" s="517"/>
      <c r="T361" s="517"/>
      <c r="U361" s="517"/>
      <c r="V361" s="517"/>
      <c r="W361" s="517"/>
      <c r="X361" s="517"/>
      <c r="Y361" s="517"/>
      <c r="Z361" s="517"/>
      <c r="AA361" s="517"/>
      <c r="AB361" s="517"/>
      <c r="AC361" s="517"/>
      <c r="AD361" s="517"/>
      <c r="AE361" s="517"/>
      <c r="AF361" s="517"/>
      <c r="AG361" s="517"/>
      <c r="AH361" s="517"/>
      <c r="AI361" s="517"/>
      <c r="AJ361" s="517"/>
      <c r="AK361" s="517"/>
      <c r="AL361" s="517"/>
      <c r="AM361" s="517"/>
      <c r="AN361" s="517"/>
      <c r="AO361" s="517"/>
      <c r="AP361" s="517"/>
      <c r="AQ361" s="517"/>
      <c r="AR361" s="517"/>
      <c r="AS361" s="517"/>
      <c r="AT361" s="517"/>
      <c r="AU361" s="517"/>
      <c r="AV361" s="517"/>
      <c r="AW361" s="517"/>
      <c r="AX361" s="517"/>
    </row>
    <row r="362" spans="1:50" customFormat="1" ht="15.75">
      <c r="A362" s="517"/>
      <c r="B362" s="521" t="s">
        <v>125</v>
      </c>
      <c r="C362" s="517"/>
      <c r="D362" s="519"/>
      <c r="E362" s="519"/>
      <c r="F362" s="519"/>
      <c r="G362" s="519"/>
      <c r="H362" s="519"/>
      <c r="I362" s="517"/>
      <c r="J362" s="526">
        <f t="shared" si="101"/>
        <v>0</v>
      </c>
      <c r="K362" s="526">
        <f t="shared" si="101"/>
        <v>0</v>
      </c>
      <c r="L362" s="526">
        <f t="shared" si="101"/>
        <v>0</v>
      </c>
      <c r="M362" s="526">
        <f t="shared" si="101"/>
        <v>0</v>
      </c>
      <c r="N362" s="526">
        <f t="shared" si="101"/>
        <v>0</v>
      </c>
      <c r="O362" s="517"/>
      <c r="P362" s="517"/>
      <c r="Q362" s="517"/>
      <c r="R362" s="517"/>
      <c r="S362" s="517"/>
      <c r="T362" s="517"/>
      <c r="U362" s="517"/>
      <c r="V362" s="517"/>
      <c r="W362" s="517"/>
      <c r="X362" s="517"/>
      <c r="Y362" s="517"/>
      <c r="Z362" s="517"/>
      <c r="AA362" s="517"/>
      <c r="AB362" s="517"/>
      <c r="AC362" s="517"/>
      <c r="AD362" s="517"/>
      <c r="AE362" s="517"/>
      <c r="AF362" s="517"/>
      <c r="AG362" s="517"/>
      <c r="AH362" s="517"/>
      <c r="AI362" s="517"/>
      <c r="AJ362" s="517"/>
      <c r="AK362" s="517"/>
      <c r="AL362" s="517"/>
      <c r="AM362" s="517"/>
      <c r="AN362" s="517"/>
      <c r="AO362" s="517"/>
      <c r="AP362" s="517"/>
      <c r="AQ362" s="517"/>
      <c r="AR362" s="517"/>
      <c r="AS362" s="517"/>
      <c r="AT362" s="517"/>
      <c r="AU362" s="517"/>
      <c r="AV362" s="517"/>
      <c r="AW362" s="517"/>
      <c r="AX362" s="517"/>
    </row>
    <row r="363" spans="1:50" customFormat="1">
      <c r="A363" s="517"/>
      <c r="B363" s="517"/>
      <c r="C363" s="517"/>
      <c r="D363" s="517"/>
      <c r="E363" s="517"/>
      <c r="F363" s="517"/>
      <c r="G363" s="517"/>
      <c r="H363" s="517"/>
      <c r="I363" s="517"/>
      <c r="J363" s="517"/>
      <c r="K363" s="517"/>
      <c r="L363" s="517"/>
      <c r="M363" s="517"/>
      <c r="N363" s="517"/>
      <c r="O363" s="517"/>
      <c r="P363" s="517"/>
      <c r="Q363" s="517"/>
      <c r="R363" s="517"/>
      <c r="S363" s="517"/>
      <c r="T363" s="517"/>
      <c r="U363" s="517"/>
      <c r="V363" s="517"/>
      <c r="W363" s="517"/>
      <c r="X363" s="517"/>
      <c r="Y363" s="517"/>
      <c r="Z363" s="517"/>
      <c r="AA363" s="517"/>
      <c r="AB363" s="517"/>
      <c r="AC363" s="517"/>
      <c r="AD363" s="517"/>
      <c r="AE363" s="517"/>
      <c r="AF363" s="517"/>
      <c r="AG363" s="517"/>
      <c r="AH363" s="517"/>
      <c r="AI363" s="517"/>
      <c r="AJ363" s="517"/>
      <c r="AK363" s="517"/>
      <c r="AL363" s="517"/>
      <c r="AM363" s="517"/>
      <c r="AN363" s="517"/>
      <c r="AO363" s="517"/>
      <c r="AP363" s="517"/>
      <c r="AQ363" s="517"/>
      <c r="AR363" s="517"/>
      <c r="AS363" s="517"/>
      <c r="AT363" s="517"/>
      <c r="AU363" s="517"/>
      <c r="AV363" s="517"/>
      <c r="AW363" s="517"/>
      <c r="AX363" s="517"/>
    </row>
    <row r="364" spans="1:50" s="516" customFormat="1" ht="5.0999999999999996" customHeight="1"/>
    <row r="365" spans="1:50" customFormat="1">
      <c r="A365" s="517"/>
      <c r="B365" s="517"/>
      <c r="C365" s="517"/>
      <c r="D365" s="631" t="s">
        <v>702</v>
      </c>
      <c r="E365" s="631"/>
      <c r="F365" s="631"/>
      <c r="G365" s="631"/>
      <c r="H365" s="631"/>
      <c r="I365" s="525"/>
      <c r="J365" s="631" t="s">
        <v>703</v>
      </c>
      <c r="K365" s="631"/>
      <c r="L365" s="631"/>
      <c r="M365" s="631"/>
      <c r="N365" s="631"/>
      <c r="O365" s="525"/>
      <c r="P365" s="631" t="s">
        <v>704</v>
      </c>
      <c r="Q365" s="631"/>
      <c r="R365" s="631"/>
      <c r="S365" s="631"/>
      <c r="T365" s="631"/>
      <c r="U365" s="525"/>
      <c r="V365" s="631" t="s">
        <v>705</v>
      </c>
      <c r="W365" s="631"/>
      <c r="X365" s="631"/>
      <c r="Y365" s="631"/>
      <c r="Z365" s="631"/>
      <c r="AA365" s="525"/>
      <c r="AB365" s="631" t="s">
        <v>203</v>
      </c>
      <c r="AC365" s="631"/>
      <c r="AD365" s="631"/>
      <c r="AE365" s="631"/>
      <c r="AF365" s="631"/>
      <c r="AG365" s="517"/>
      <c r="AH365" s="517"/>
      <c r="AI365" s="517"/>
      <c r="AJ365" s="517"/>
      <c r="AK365" s="517"/>
      <c r="AL365" s="517"/>
      <c r="AM365" s="517"/>
      <c r="AN365" s="517"/>
      <c r="AO365" s="517"/>
      <c r="AP365" s="517"/>
      <c r="AQ365" s="517"/>
      <c r="AR365" s="517"/>
      <c r="AS365" s="517"/>
      <c r="AT365" s="517"/>
      <c r="AU365" s="517"/>
      <c r="AV365" s="517"/>
      <c r="AW365" s="517"/>
      <c r="AX365" s="517"/>
    </row>
    <row r="366" spans="1:50" customFormat="1">
      <c r="A366" s="517"/>
      <c r="B366" s="529" t="s">
        <v>706</v>
      </c>
      <c r="C366" s="517"/>
      <c r="D366" s="530" t="s">
        <v>692</v>
      </c>
      <c r="E366" s="530" t="s">
        <v>693</v>
      </c>
      <c r="F366" s="530" t="s">
        <v>694</v>
      </c>
      <c r="G366" s="530" t="s">
        <v>695</v>
      </c>
      <c r="H366" s="530" t="s">
        <v>696</v>
      </c>
      <c r="I366" s="525"/>
      <c r="J366" s="530" t="str">
        <f>$D$2</f>
        <v>21/22</v>
      </c>
      <c r="K366" s="530" t="str">
        <f>$E$2</f>
        <v>22/23</v>
      </c>
      <c r="L366" s="530" t="str">
        <f>$F$2</f>
        <v>23/24</v>
      </c>
      <c r="M366" s="530" t="str">
        <f>$G$2</f>
        <v>24/25</v>
      </c>
      <c r="N366" s="530" t="str">
        <f>$H$2</f>
        <v>25/26</v>
      </c>
      <c r="O366" s="525"/>
      <c r="P366" s="530" t="str">
        <f>$D$2</f>
        <v>21/22</v>
      </c>
      <c r="Q366" s="530" t="str">
        <f>$E$2</f>
        <v>22/23</v>
      </c>
      <c r="R366" s="530" t="str">
        <f>$F$2</f>
        <v>23/24</v>
      </c>
      <c r="S366" s="530" t="str">
        <f>$G$2</f>
        <v>24/25</v>
      </c>
      <c r="T366" s="530" t="str">
        <f>$H$2</f>
        <v>25/26</v>
      </c>
      <c r="U366" s="525"/>
      <c r="V366" s="530" t="str">
        <f>$D$2</f>
        <v>21/22</v>
      </c>
      <c r="W366" s="530" t="str">
        <f>$E$2</f>
        <v>22/23</v>
      </c>
      <c r="X366" s="530" t="str">
        <f>$F$2</f>
        <v>23/24</v>
      </c>
      <c r="Y366" s="530" t="str">
        <f>$G$2</f>
        <v>24/25</v>
      </c>
      <c r="Z366" s="530" t="str">
        <f>$H$2</f>
        <v>25/26</v>
      </c>
      <c r="AA366" s="525"/>
      <c r="AB366" s="530" t="str">
        <f>$D$2</f>
        <v>21/22</v>
      </c>
      <c r="AC366" s="530" t="str">
        <f>$E$2</f>
        <v>22/23</v>
      </c>
      <c r="AD366" s="530" t="str">
        <f>$F$2</f>
        <v>23/24</v>
      </c>
      <c r="AE366" s="530" t="str">
        <f>$G$2</f>
        <v>24/25</v>
      </c>
      <c r="AF366" s="530" t="str">
        <f>$H$2</f>
        <v>25/26</v>
      </c>
      <c r="AG366" s="517"/>
      <c r="AH366" s="517" t="s">
        <v>707</v>
      </c>
      <c r="AI366" s="517"/>
      <c r="AJ366" s="517"/>
      <c r="AK366" s="517"/>
      <c r="AL366" s="517"/>
      <c r="AM366" s="517"/>
      <c r="AN366" s="517"/>
      <c r="AO366" s="517"/>
      <c r="AP366" s="517"/>
      <c r="AQ366" s="517"/>
      <c r="AR366" s="517"/>
      <c r="AS366" s="517"/>
      <c r="AT366" s="517"/>
      <c r="AU366" s="517"/>
      <c r="AV366" s="517"/>
      <c r="AW366" s="517"/>
      <c r="AX366" s="517"/>
    </row>
    <row r="367" spans="1:50" customFormat="1">
      <c r="A367" s="517"/>
      <c r="B367" s="517"/>
      <c r="C367" s="517"/>
      <c r="D367" s="531"/>
      <c r="E367" s="531"/>
      <c r="F367" s="531"/>
      <c r="G367" s="531"/>
      <c r="H367" s="531"/>
      <c r="I367" s="532"/>
      <c r="J367" s="531"/>
      <c r="K367" s="531"/>
      <c r="L367" s="531"/>
      <c r="M367" s="531"/>
      <c r="N367" s="531"/>
      <c r="O367" s="532"/>
      <c r="P367" s="533"/>
      <c r="Q367" s="533"/>
      <c r="R367" s="533"/>
      <c r="S367" s="533"/>
      <c r="T367" s="533"/>
      <c r="U367" s="532"/>
      <c r="V367" s="533"/>
      <c r="W367" s="533"/>
      <c r="X367" s="533"/>
      <c r="Y367" s="533"/>
      <c r="Z367" s="533"/>
      <c r="AA367" s="532"/>
      <c r="AB367" s="531"/>
      <c r="AC367" s="531"/>
      <c r="AD367" s="531"/>
      <c r="AE367" s="531"/>
      <c r="AF367" s="531"/>
      <c r="AG367" s="517"/>
      <c r="AH367" s="517"/>
      <c r="AI367" s="517"/>
      <c r="AJ367" s="517"/>
      <c r="AK367" s="517"/>
      <c r="AL367" s="517"/>
      <c r="AM367" s="517"/>
      <c r="AN367" s="517"/>
      <c r="AO367" s="517"/>
      <c r="AP367" s="517"/>
      <c r="AQ367" s="517"/>
      <c r="AR367" s="517"/>
      <c r="AS367" s="517"/>
      <c r="AT367" s="517"/>
      <c r="AU367" s="517"/>
      <c r="AV367" s="517"/>
      <c r="AW367" s="517"/>
      <c r="AX367" s="517"/>
    </row>
    <row r="368" spans="1:50" s="487" customFormat="1">
      <c r="A368" s="525"/>
      <c r="B368" s="534" t="s">
        <v>691</v>
      </c>
      <c r="C368" s="535"/>
      <c r="D368" s="536"/>
      <c r="E368" s="536"/>
      <c r="F368" s="536"/>
      <c r="G368" s="536"/>
      <c r="H368" s="536"/>
      <c r="I368" s="536"/>
      <c r="J368" s="536"/>
      <c r="K368" s="536"/>
      <c r="L368" s="536"/>
      <c r="M368" s="536"/>
      <c r="N368" s="536"/>
      <c r="O368" s="536"/>
      <c r="P368" s="536"/>
      <c r="Q368" s="536"/>
      <c r="R368" s="536"/>
      <c r="S368" s="536"/>
      <c r="T368" s="536"/>
      <c r="U368" s="536"/>
      <c r="V368" s="536"/>
      <c r="W368" s="536"/>
      <c r="X368" s="536"/>
      <c r="Y368" s="536"/>
      <c r="Z368" s="536"/>
      <c r="AA368" s="536"/>
      <c r="AB368" s="536">
        <f>D10</f>
        <v>418.05409662535322</v>
      </c>
      <c r="AC368" s="536">
        <f>E10</f>
        <v>445.51061786921673</v>
      </c>
      <c r="AD368" s="536">
        <f>F10</f>
        <v>455.7577063500384</v>
      </c>
      <c r="AE368" s="536">
        <f>G10</f>
        <v>465.30945093396946</v>
      </c>
      <c r="AF368" s="536">
        <f>H10</f>
        <v>472.66689893035863</v>
      </c>
      <c r="AG368" s="525"/>
      <c r="AH368" s="525"/>
      <c r="AI368" s="525"/>
      <c r="AJ368" s="525"/>
      <c r="AK368" s="525"/>
      <c r="AL368" s="525"/>
      <c r="AM368" s="525"/>
      <c r="AN368" s="525"/>
      <c r="AO368" s="525"/>
      <c r="AP368" s="525"/>
      <c r="AQ368" s="525"/>
      <c r="AR368" s="525"/>
      <c r="AS368" s="525"/>
      <c r="AT368" s="525"/>
      <c r="AU368" s="525"/>
      <c r="AV368" s="525"/>
      <c r="AW368" s="525"/>
      <c r="AX368" s="525"/>
    </row>
    <row r="369" spans="1:50" customFormat="1">
      <c r="A369" s="517"/>
      <c r="B369" s="537" t="s">
        <v>708</v>
      </c>
      <c r="C369" s="517"/>
      <c r="D369" s="531">
        <v>13.830505798232991</v>
      </c>
      <c r="E369" s="531">
        <v>34.900748644269015</v>
      </c>
      <c r="F369" s="531">
        <v>6.0247414464670328</v>
      </c>
      <c r="G369" s="531">
        <v>1.1735296161436963</v>
      </c>
      <c r="H369" s="531">
        <v>9.4743438018712141</v>
      </c>
      <c r="I369" s="532"/>
      <c r="J369" s="531">
        <f>IF(J17="",0,J17)</f>
        <v>0</v>
      </c>
      <c r="K369" s="531">
        <f t="shared" ref="K369:N369" si="102">IF(K17="",0,K17)</f>
        <v>0</v>
      </c>
      <c r="L369" s="531">
        <f t="shared" si="102"/>
        <v>0</v>
      </c>
      <c r="M369" s="531">
        <f t="shared" si="102"/>
        <v>0</v>
      </c>
      <c r="N369" s="531">
        <f t="shared" si="102"/>
        <v>0</v>
      </c>
      <c r="O369" s="532"/>
      <c r="P369" s="533">
        <f>J20</f>
        <v>12.500435921126824</v>
      </c>
      <c r="Q369" s="533">
        <f>K20</f>
        <v>-3.6689193267794256</v>
      </c>
      <c r="R369" s="533">
        <f>L20</f>
        <v>0</v>
      </c>
      <c r="S369" s="533">
        <f>M20</f>
        <v>0</v>
      </c>
      <c r="T369" s="533">
        <f>N20</f>
        <v>0</v>
      </c>
      <c r="U369" s="532"/>
      <c r="V369" s="533">
        <f>J21</f>
        <v>0.81557868813902901</v>
      </c>
      <c r="W369" s="533">
        <f>K21</f>
        <v>4.4773318970541851</v>
      </c>
      <c r="X369" s="533">
        <f>L21</f>
        <v>0</v>
      </c>
      <c r="Y369" s="533">
        <f>M21</f>
        <v>0</v>
      </c>
      <c r="Z369" s="533">
        <f>N21</f>
        <v>0</v>
      </c>
      <c r="AA369" s="532"/>
      <c r="AB369" s="531">
        <f t="shared" ref="AB369:AF384" si="103">IFERROR((D369+J369+P369+V369),0)</f>
        <v>27.146520407498844</v>
      </c>
      <c r="AC369" s="531">
        <f t="shared" si="103"/>
        <v>35.709161214543776</v>
      </c>
      <c r="AD369" s="531">
        <f t="shared" si="103"/>
        <v>6.0247414464670328</v>
      </c>
      <c r="AE369" s="531">
        <f t="shared" si="103"/>
        <v>1.1735296161436963</v>
      </c>
      <c r="AF369" s="531">
        <f t="shared" si="103"/>
        <v>9.4743438018712141</v>
      </c>
      <c r="AG369" s="517"/>
      <c r="AH369" s="538">
        <f>AB369-J22</f>
        <v>-3.907985046680551E-14</v>
      </c>
      <c r="AI369" s="538">
        <f>AC369-K22</f>
        <v>0</v>
      </c>
      <c r="AJ369" s="538">
        <f>AD369-L22</f>
        <v>0</v>
      </c>
      <c r="AK369" s="538">
        <f>AE369-M22</f>
        <v>0</v>
      </c>
      <c r="AL369" s="538">
        <f>AF369-N22</f>
        <v>0</v>
      </c>
      <c r="AM369" s="517"/>
      <c r="AN369" s="517"/>
      <c r="AO369" s="517"/>
      <c r="AP369" s="517"/>
      <c r="AQ369" s="517"/>
      <c r="AR369" s="517"/>
      <c r="AS369" s="517"/>
      <c r="AT369" s="517"/>
      <c r="AU369" s="517"/>
      <c r="AV369" s="517"/>
      <c r="AW369" s="517"/>
      <c r="AX369" s="517"/>
    </row>
    <row r="370" spans="1:50" customFormat="1">
      <c r="A370" s="517"/>
      <c r="B370" s="537" t="s">
        <v>709</v>
      </c>
      <c r="C370" s="517"/>
      <c r="D370" s="531">
        <v>-13.830505798232991</v>
      </c>
      <c r="E370" s="531">
        <v>-22.982891825940701</v>
      </c>
      <c r="F370" s="531">
        <v>-6.0247414464670328</v>
      </c>
      <c r="G370" s="531">
        <v>-1.1735296161436963</v>
      </c>
      <c r="H370" s="531">
        <v>-9.4743438018712141</v>
      </c>
      <c r="I370" s="532"/>
      <c r="J370" s="531">
        <f>IF(J27="",0,J27)</f>
        <v>0</v>
      </c>
      <c r="K370" s="531">
        <f t="shared" ref="K370:N370" si="104">IF(K27="",0,K27)</f>
        <v>1.6560982858932149</v>
      </c>
      <c r="L370" s="531">
        <f t="shared" si="104"/>
        <v>0</v>
      </c>
      <c r="M370" s="531">
        <f t="shared" si="104"/>
        <v>0</v>
      </c>
      <c r="N370" s="531">
        <f t="shared" si="104"/>
        <v>0</v>
      </c>
      <c r="O370" s="532"/>
      <c r="P370" s="533">
        <f>J30</f>
        <v>0</v>
      </c>
      <c r="Q370" s="533">
        <f>K30</f>
        <v>0</v>
      </c>
      <c r="R370" s="533">
        <f>L30</f>
        <v>0</v>
      </c>
      <c r="S370" s="533">
        <f>M30</f>
        <v>0</v>
      </c>
      <c r="T370" s="533">
        <f>N30</f>
        <v>0</v>
      </c>
      <c r="U370" s="532"/>
      <c r="V370" s="533">
        <f>J31</f>
        <v>0</v>
      </c>
      <c r="W370" s="533">
        <f>K31</f>
        <v>0</v>
      </c>
      <c r="X370" s="533">
        <f>L31</f>
        <v>0</v>
      </c>
      <c r="Y370" s="533">
        <f>M31</f>
        <v>0</v>
      </c>
      <c r="Z370" s="533">
        <f>N31</f>
        <v>0</v>
      </c>
      <c r="AA370" s="532"/>
      <c r="AB370" s="531">
        <f t="shared" si="103"/>
        <v>-13.830505798232991</v>
      </c>
      <c r="AC370" s="531">
        <f t="shared" si="103"/>
        <v>-21.326793540047486</v>
      </c>
      <c r="AD370" s="531">
        <f t="shared" si="103"/>
        <v>-6.0247414464670328</v>
      </c>
      <c r="AE370" s="531">
        <f t="shared" si="103"/>
        <v>-1.1735296161436963</v>
      </c>
      <c r="AF370" s="531">
        <f t="shared" si="103"/>
        <v>-9.4743438018712141</v>
      </c>
      <c r="AG370" s="517"/>
      <c r="AH370" s="538">
        <f>AB370-J32</f>
        <v>-13.830505798232991</v>
      </c>
      <c r="AI370" s="538">
        <f t="shared" ref="AI370:AL370" si="105">AC370-K32</f>
        <v>-24.372886715633268</v>
      </c>
      <c r="AJ370" s="538">
        <f t="shared" si="105"/>
        <v>-6.9934093796883303</v>
      </c>
      <c r="AK370" s="538">
        <f t="shared" si="105"/>
        <v>-1.5969901590669906</v>
      </c>
      <c r="AL370" s="538">
        <f t="shared" si="105"/>
        <v>-9.6843911736792734</v>
      </c>
      <c r="AM370" s="517"/>
      <c r="AN370" s="517"/>
      <c r="AO370" s="517"/>
      <c r="AP370" s="517"/>
      <c r="AQ370" s="517"/>
      <c r="AR370" s="517"/>
      <c r="AS370" s="517"/>
      <c r="AT370" s="517"/>
      <c r="AU370" s="517"/>
      <c r="AV370" s="517"/>
      <c r="AW370" s="517"/>
      <c r="AX370" s="517"/>
    </row>
    <row r="371" spans="1:50" customFormat="1">
      <c r="A371" s="517"/>
      <c r="B371" s="537" t="s">
        <v>710</v>
      </c>
      <c r="C371" s="517"/>
      <c r="D371" s="531">
        <v>0</v>
      </c>
      <c r="E371" s="531">
        <v>-0.11141915703562466</v>
      </c>
      <c r="F371" s="531">
        <v>-0.11626027031616104</v>
      </c>
      <c r="G371" s="531">
        <v>-0.11464842059541525</v>
      </c>
      <c r="H371" s="531">
        <v>-0.1133800153967286</v>
      </c>
      <c r="I371" s="532"/>
      <c r="J371" s="531">
        <f>IF(J37="",0,J37)</f>
        <v>0</v>
      </c>
      <c r="K371" s="531">
        <f t="shared" ref="K371:N371" si="106">IF(K37="",0,K37)</f>
        <v>8.3799081637412023</v>
      </c>
      <c r="L371" s="531">
        <f t="shared" si="106"/>
        <v>0</v>
      </c>
      <c r="M371" s="531">
        <f t="shared" si="106"/>
        <v>0</v>
      </c>
      <c r="N371" s="531">
        <f t="shared" si="106"/>
        <v>0</v>
      </c>
      <c r="O371" s="532"/>
      <c r="P371" s="533">
        <f>J40</f>
        <v>0</v>
      </c>
      <c r="Q371" s="533">
        <f>K40</f>
        <v>0</v>
      </c>
      <c r="R371" s="533">
        <f>L40</f>
        <v>0</v>
      </c>
      <c r="S371" s="533">
        <f>M40</f>
        <v>0</v>
      </c>
      <c r="T371" s="533">
        <f>N40</f>
        <v>0</v>
      </c>
      <c r="U371" s="532"/>
      <c r="V371" s="533">
        <f>J41</f>
        <v>0</v>
      </c>
      <c r="W371" s="533">
        <f>K41</f>
        <v>0</v>
      </c>
      <c r="X371" s="533">
        <f>L41</f>
        <v>0</v>
      </c>
      <c r="Y371" s="533">
        <f>M41</f>
        <v>0</v>
      </c>
      <c r="Z371" s="533">
        <f>N41</f>
        <v>0</v>
      </c>
      <c r="AA371" s="532"/>
      <c r="AB371" s="531">
        <f t="shared" si="103"/>
        <v>0</v>
      </c>
      <c r="AC371" s="531">
        <f t="shared" si="103"/>
        <v>8.2684890067055772</v>
      </c>
      <c r="AD371" s="531">
        <f t="shared" si="103"/>
        <v>-0.11626027031616104</v>
      </c>
      <c r="AE371" s="531">
        <f t="shared" si="103"/>
        <v>-0.11464842059541525</v>
      </c>
      <c r="AF371" s="531">
        <f t="shared" si="103"/>
        <v>-0.1133800153967286</v>
      </c>
      <c r="AG371" s="517"/>
      <c r="AH371" s="538">
        <f>AB371-J42</f>
        <v>0</v>
      </c>
      <c r="AI371" s="538">
        <f t="shared" ref="AI371:AL371" si="107">AC371-K42</f>
        <v>-5.6638431839222125</v>
      </c>
      <c r="AJ371" s="538">
        <f t="shared" si="107"/>
        <v>-1.8854695810762223</v>
      </c>
      <c r="AK371" s="538">
        <f t="shared" si="107"/>
        <v>-0.42034714049054855</v>
      </c>
      <c r="AL371" s="538">
        <f t="shared" si="107"/>
        <v>-0.52541363763793925</v>
      </c>
      <c r="AM371" s="517"/>
      <c r="AN371" s="517"/>
      <c r="AO371" s="517"/>
      <c r="AP371" s="517"/>
      <c r="AQ371" s="517"/>
      <c r="AR371" s="517"/>
      <c r="AS371" s="517"/>
      <c r="AT371" s="517"/>
      <c r="AU371" s="517"/>
      <c r="AV371" s="517"/>
      <c r="AW371" s="517"/>
      <c r="AX371" s="517"/>
    </row>
    <row r="372" spans="1:50" customFormat="1">
      <c r="A372" s="517"/>
      <c r="B372" s="537" t="s">
        <v>711</v>
      </c>
      <c r="C372" s="517"/>
      <c r="D372" s="531">
        <v>0</v>
      </c>
      <c r="E372" s="531">
        <v>0.40115777917896778</v>
      </c>
      <c r="F372" s="531">
        <v>0.61602664537997498</v>
      </c>
      <c r="G372" s="531">
        <v>0.81335835289701208</v>
      </c>
      <c r="H372" s="531">
        <v>1.0320731536549488</v>
      </c>
      <c r="I372" s="532"/>
      <c r="J372" s="531">
        <f>IF(J47="",0,J47)</f>
        <v>0</v>
      </c>
      <c r="K372" s="531">
        <f t="shared" ref="K372:N372" si="108">IF(K47="",0,K47)</f>
        <v>0.52577774588361947</v>
      </c>
      <c r="L372" s="531">
        <f t="shared" si="108"/>
        <v>0</v>
      </c>
      <c r="M372" s="531">
        <f t="shared" si="108"/>
        <v>0</v>
      </c>
      <c r="N372" s="531">
        <f t="shared" si="108"/>
        <v>0</v>
      </c>
      <c r="O372" s="532"/>
      <c r="P372" s="533">
        <f>J50</f>
        <v>0</v>
      </c>
      <c r="Q372" s="533">
        <f>K50</f>
        <v>0</v>
      </c>
      <c r="R372" s="533">
        <f>L50</f>
        <v>0</v>
      </c>
      <c r="S372" s="533">
        <f>M50</f>
        <v>0</v>
      </c>
      <c r="T372" s="533">
        <f>N50</f>
        <v>0</v>
      </c>
      <c r="U372" s="532"/>
      <c r="V372" s="533">
        <f>J51</f>
        <v>0</v>
      </c>
      <c r="W372" s="533">
        <f>K51</f>
        <v>0</v>
      </c>
      <c r="X372" s="533">
        <f>L51</f>
        <v>0</v>
      </c>
      <c r="Y372" s="533">
        <f>M51</f>
        <v>0</v>
      </c>
      <c r="Z372" s="533">
        <f>N51</f>
        <v>0</v>
      </c>
      <c r="AA372" s="532"/>
      <c r="AB372" s="531">
        <f t="shared" si="103"/>
        <v>0</v>
      </c>
      <c r="AC372" s="531">
        <f t="shared" si="103"/>
        <v>0.92693552506258725</v>
      </c>
      <c r="AD372" s="531">
        <f t="shared" si="103"/>
        <v>0.61602664537997498</v>
      </c>
      <c r="AE372" s="531">
        <f t="shared" si="103"/>
        <v>0.81335835289701208</v>
      </c>
      <c r="AF372" s="531">
        <f t="shared" si="103"/>
        <v>1.0320731536549488</v>
      </c>
      <c r="AG372" s="517"/>
      <c r="AH372" s="538">
        <f>AB372-J52</f>
        <v>0</v>
      </c>
      <c r="AI372" s="538">
        <f t="shared" ref="AI372:AL372" si="109">AC372-K52</f>
        <v>-0.14406271748240074</v>
      </c>
      <c r="AJ372" s="538">
        <f t="shared" si="109"/>
        <v>2.5340452103648659E-2</v>
      </c>
      <c r="AK372" s="538">
        <f t="shared" si="109"/>
        <v>0.17604814488737475</v>
      </c>
      <c r="AL372" s="538">
        <f t="shared" si="109"/>
        <v>0.34690505536531191</v>
      </c>
      <c r="AM372" s="517"/>
      <c r="AN372" s="517"/>
      <c r="AO372" s="517"/>
      <c r="AP372" s="517"/>
      <c r="AQ372" s="517"/>
      <c r="AR372" s="517"/>
      <c r="AS372" s="517"/>
      <c r="AT372" s="517"/>
      <c r="AU372" s="517"/>
      <c r="AV372" s="517"/>
      <c r="AW372" s="517"/>
      <c r="AX372" s="517"/>
    </row>
    <row r="373" spans="1:50" customFormat="1">
      <c r="A373" s="517"/>
      <c r="B373" s="537" t="s">
        <v>712</v>
      </c>
      <c r="C373" s="517"/>
      <c r="D373" s="531">
        <v>0</v>
      </c>
      <c r="E373" s="531">
        <v>0.50716178997015149</v>
      </c>
      <c r="F373" s="531">
        <v>0.40889385142406809</v>
      </c>
      <c r="G373" s="531">
        <v>0.59409555723613039</v>
      </c>
      <c r="H373" s="531">
        <v>0.50239337110883753</v>
      </c>
      <c r="I373" s="532"/>
      <c r="J373" s="531">
        <f>IF(J57="",0,J57)</f>
        <v>0</v>
      </c>
      <c r="K373" s="531">
        <f t="shared" ref="K373:N373" si="110">IF(K57="",0,K57)</f>
        <v>-1.3682949113139564</v>
      </c>
      <c r="L373" s="531">
        <f t="shared" si="110"/>
        <v>0</v>
      </c>
      <c r="M373" s="531">
        <f t="shared" si="110"/>
        <v>0</v>
      </c>
      <c r="N373" s="531">
        <f t="shared" si="110"/>
        <v>0</v>
      </c>
      <c r="O373" s="532"/>
      <c r="P373" s="533">
        <f>J60</f>
        <v>0</v>
      </c>
      <c r="Q373" s="533">
        <f>K60</f>
        <v>0</v>
      </c>
      <c r="R373" s="533">
        <f>L60</f>
        <v>0</v>
      </c>
      <c r="S373" s="533">
        <f>M60</f>
        <v>0</v>
      </c>
      <c r="T373" s="533">
        <f>N60</f>
        <v>0</v>
      </c>
      <c r="U373" s="532"/>
      <c r="V373" s="533">
        <f>J61</f>
        <v>0</v>
      </c>
      <c r="W373" s="533">
        <f>K61</f>
        <v>0</v>
      </c>
      <c r="X373" s="533">
        <f>L61</f>
        <v>0</v>
      </c>
      <c r="Y373" s="533">
        <f>M61</f>
        <v>0</v>
      </c>
      <c r="Z373" s="533">
        <f>N61</f>
        <v>0</v>
      </c>
      <c r="AA373" s="532"/>
      <c r="AB373" s="531">
        <f t="shared" si="103"/>
        <v>0</v>
      </c>
      <c r="AC373" s="531">
        <f t="shared" si="103"/>
        <v>-0.86113312134380493</v>
      </c>
      <c r="AD373" s="531">
        <f t="shared" si="103"/>
        <v>0.40889385142406809</v>
      </c>
      <c r="AE373" s="531">
        <f t="shared" si="103"/>
        <v>0.59409555723613039</v>
      </c>
      <c r="AF373" s="531">
        <f t="shared" si="103"/>
        <v>0.50239337110883753</v>
      </c>
      <c r="AG373" s="517"/>
      <c r="AH373" s="538">
        <f>AB373-J62</f>
        <v>0</v>
      </c>
      <c r="AI373" s="538">
        <f t="shared" ref="AI373:AL373" si="111">AC373-K62</f>
        <v>2.0060283438621767</v>
      </c>
      <c r="AJ373" s="538">
        <f t="shared" si="111"/>
        <v>1.5398943520898456</v>
      </c>
      <c r="AK373" s="538">
        <f t="shared" si="111"/>
        <v>1.5915715961713204</v>
      </c>
      <c r="AL373" s="538">
        <f t="shared" si="111"/>
        <v>1.6282912457406837</v>
      </c>
      <c r="AM373" s="517"/>
      <c r="AN373" s="517"/>
      <c r="AO373" s="517"/>
      <c r="AP373" s="517"/>
      <c r="AQ373" s="517"/>
      <c r="AR373" s="517"/>
      <c r="AS373" s="517"/>
      <c r="AT373" s="517"/>
      <c r="AU373" s="517"/>
      <c r="AV373" s="517"/>
      <c r="AW373" s="517"/>
      <c r="AX373" s="517"/>
    </row>
    <row r="374" spans="1:50" customFormat="1">
      <c r="A374" s="517"/>
      <c r="B374" s="537" t="s">
        <v>713</v>
      </c>
      <c r="C374" s="517"/>
      <c r="D374" s="531">
        <v>0</v>
      </c>
      <c r="E374" s="531">
        <v>1.0115540884795244</v>
      </c>
      <c r="F374" s="531">
        <v>0.7157725423788861</v>
      </c>
      <c r="G374" s="531">
        <v>0.55095090016595805</v>
      </c>
      <c r="H374" s="531">
        <v>0.55287999018713663</v>
      </c>
      <c r="I374" s="532"/>
      <c r="J374" s="531">
        <f>IF(J67="",0,J67)</f>
        <v>0</v>
      </c>
      <c r="K374" s="531">
        <f t="shared" ref="K374:N374" si="112">IF(K67="",0,K67)</f>
        <v>-7.3942863196396758E-2</v>
      </c>
      <c r="L374" s="531">
        <f t="shared" si="112"/>
        <v>0</v>
      </c>
      <c r="M374" s="531">
        <f t="shared" si="112"/>
        <v>0</v>
      </c>
      <c r="N374" s="531">
        <f t="shared" si="112"/>
        <v>0</v>
      </c>
      <c r="O374" s="532"/>
      <c r="P374" s="533">
        <f>J70</f>
        <v>0</v>
      </c>
      <c r="Q374" s="533">
        <f>K70</f>
        <v>0</v>
      </c>
      <c r="R374" s="533">
        <f>L70</f>
        <v>0</v>
      </c>
      <c r="S374" s="533">
        <f>M70</f>
        <v>0</v>
      </c>
      <c r="T374" s="533">
        <f>N70</f>
        <v>0</v>
      </c>
      <c r="U374" s="532"/>
      <c r="V374" s="533">
        <f>J71</f>
        <v>0</v>
      </c>
      <c r="W374" s="533">
        <f>K71</f>
        <v>0</v>
      </c>
      <c r="X374" s="533">
        <f>L71</f>
        <v>0</v>
      </c>
      <c r="Y374" s="533">
        <f>M71</f>
        <v>0</v>
      </c>
      <c r="Z374" s="533">
        <f>N71</f>
        <v>0</v>
      </c>
      <c r="AA374" s="532"/>
      <c r="AB374" s="531">
        <f t="shared" si="103"/>
        <v>0</v>
      </c>
      <c r="AC374" s="531">
        <f t="shared" si="103"/>
        <v>0.93761122528312768</v>
      </c>
      <c r="AD374" s="531">
        <f t="shared" si="103"/>
        <v>0.7157725423788861</v>
      </c>
      <c r="AE374" s="531">
        <f t="shared" si="103"/>
        <v>0.55095090016595805</v>
      </c>
      <c r="AF374" s="531">
        <f t="shared" si="103"/>
        <v>0.55287999018713663</v>
      </c>
      <c r="AG374" s="517"/>
      <c r="AH374" s="538">
        <f>AB374-J72</f>
        <v>0</v>
      </c>
      <c r="AI374" s="538">
        <f t="shared" ref="AI374:AL374" si="113">AC374-K72</f>
        <v>1.0115540884794783</v>
      </c>
      <c r="AJ374" s="538">
        <f t="shared" si="113"/>
        <v>0.7157725423788861</v>
      </c>
      <c r="AK374" s="538">
        <f t="shared" si="113"/>
        <v>0.55095090016595805</v>
      </c>
      <c r="AL374" s="538">
        <f t="shared" si="113"/>
        <v>0.55287999018713663</v>
      </c>
      <c r="AM374" s="517"/>
      <c r="AN374" s="517"/>
      <c r="AO374" s="517"/>
      <c r="AP374" s="517"/>
      <c r="AQ374" s="517"/>
      <c r="AR374" s="517"/>
      <c r="AS374" s="517"/>
      <c r="AT374" s="517"/>
      <c r="AU374" s="517"/>
      <c r="AV374" s="517"/>
      <c r="AW374" s="517"/>
      <c r="AX374" s="517"/>
    </row>
    <row r="375" spans="1:50" customFormat="1">
      <c r="A375" s="517"/>
      <c r="B375" s="537" t="s">
        <v>714</v>
      </c>
      <c r="C375" s="517"/>
      <c r="D375" s="531">
        <v>0</v>
      </c>
      <c r="E375" s="531">
        <v>0.28662442169771551</v>
      </c>
      <c r="F375" s="531">
        <v>0.15775549346182061</v>
      </c>
      <c r="G375" s="531">
        <v>0.22470237287353712</v>
      </c>
      <c r="H375" s="531">
        <v>0.19052466956782155</v>
      </c>
      <c r="I375" s="532"/>
      <c r="J375" s="531">
        <f>IF(J77="",0,J77)</f>
        <v>0</v>
      </c>
      <c r="K375" s="531">
        <f t="shared" ref="K375:N375" si="114">IF(K77="",0,K77)</f>
        <v>0</v>
      </c>
      <c r="L375" s="531">
        <f t="shared" si="114"/>
        <v>0</v>
      </c>
      <c r="M375" s="531">
        <f t="shared" si="114"/>
        <v>0</v>
      </c>
      <c r="N375" s="531">
        <f t="shared" si="114"/>
        <v>0</v>
      </c>
      <c r="O375" s="532"/>
      <c r="P375" s="533">
        <f>J80</f>
        <v>0</v>
      </c>
      <c r="Q375" s="533">
        <f>K80</f>
        <v>0</v>
      </c>
      <c r="R375" s="533">
        <f>L80</f>
        <v>0</v>
      </c>
      <c r="S375" s="533">
        <f>M80</f>
        <v>0</v>
      </c>
      <c r="T375" s="533">
        <f>N80</f>
        <v>0</v>
      </c>
      <c r="U375" s="532"/>
      <c r="V375" s="533">
        <f>J81</f>
        <v>0</v>
      </c>
      <c r="W375" s="533">
        <f>K81</f>
        <v>0</v>
      </c>
      <c r="X375" s="533">
        <f>L81</f>
        <v>0</v>
      </c>
      <c r="Y375" s="533">
        <f>M81</f>
        <v>0</v>
      </c>
      <c r="Z375" s="533">
        <f>N81</f>
        <v>0</v>
      </c>
      <c r="AA375" s="532"/>
      <c r="AB375" s="531">
        <f t="shared" si="103"/>
        <v>0</v>
      </c>
      <c r="AC375" s="531">
        <f t="shared" si="103"/>
        <v>0.28662442169771551</v>
      </c>
      <c r="AD375" s="531">
        <f t="shared" si="103"/>
        <v>0.15775549346182061</v>
      </c>
      <c r="AE375" s="531">
        <f t="shared" si="103"/>
        <v>0.22470237287353712</v>
      </c>
      <c r="AF375" s="531">
        <f t="shared" si="103"/>
        <v>0.19052466956782155</v>
      </c>
      <c r="AG375" s="517"/>
      <c r="AH375" s="538">
        <f>AB375-J82</f>
        <v>0</v>
      </c>
      <c r="AI375" s="538">
        <f t="shared" ref="AI375:AL375" si="115">AC375-K82</f>
        <v>-101.98318741789687</v>
      </c>
      <c r="AJ375" s="538">
        <f t="shared" si="115"/>
        <v>0.15775549346182061</v>
      </c>
      <c r="AK375" s="538">
        <f t="shared" si="115"/>
        <v>0.22470237287353712</v>
      </c>
      <c r="AL375" s="538">
        <f t="shared" si="115"/>
        <v>0.19052466956782155</v>
      </c>
      <c r="AM375" s="517"/>
      <c r="AN375" s="517"/>
      <c r="AO375" s="517"/>
      <c r="AP375" s="517"/>
      <c r="AQ375" s="517"/>
      <c r="AR375" s="517"/>
      <c r="AS375" s="517"/>
      <c r="AT375" s="517"/>
      <c r="AU375" s="517"/>
      <c r="AV375" s="517"/>
      <c r="AW375" s="517"/>
      <c r="AX375" s="517"/>
    </row>
    <row r="376" spans="1:50" customFormat="1">
      <c r="A376" s="517"/>
      <c r="B376" s="537" t="s">
        <v>377</v>
      </c>
      <c r="C376" s="517"/>
      <c r="D376" s="531">
        <v>0</v>
      </c>
      <c r="E376" s="531">
        <v>5.8215415640178936</v>
      </c>
      <c r="F376" s="531">
        <v>1.9374714325241484</v>
      </c>
      <c r="G376" s="531">
        <v>0.30402356292648847</v>
      </c>
      <c r="H376" s="531">
        <v>2.3149772244721589E-2</v>
      </c>
      <c r="I376" s="532"/>
      <c r="J376" s="531">
        <f>IF(J87="",0,J87)</f>
        <v>0</v>
      </c>
      <c r="K376" s="531">
        <f t="shared" ref="K376:N376" si="116">IF(K87="",0,K87)</f>
        <v>-0.4023395645932375</v>
      </c>
      <c r="L376" s="531">
        <f t="shared" si="116"/>
        <v>0</v>
      </c>
      <c r="M376" s="531">
        <f t="shared" si="116"/>
        <v>0</v>
      </c>
      <c r="N376" s="531">
        <f t="shared" si="116"/>
        <v>0</v>
      </c>
      <c r="O376" s="532"/>
      <c r="P376" s="533">
        <f>J90</f>
        <v>0</v>
      </c>
      <c r="Q376" s="533">
        <f>K90</f>
        <v>0</v>
      </c>
      <c r="R376" s="533">
        <f>L90</f>
        <v>0</v>
      </c>
      <c r="S376" s="533">
        <f>M90</f>
        <v>0</v>
      </c>
      <c r="T376" s="533">
        <f>N90</f>
        <v>0</v>
      </c>
      <c r="U376" s="532"/>
      <c r="V376" s="533">
        <f>J91</f>
        <v>0</v>
      </c>
      <c r="W376" s="533">
        <f>K91</f>
        <v>0</v>
      </c>
      <c r="X376" s="533">
        <f>L91</f>
        <v>0</v>
      </c>
      <c r="Y376" s="533">
        <f>M91</f>
        <v>0</v>
      </c>
      <c r="Z376" s="533">
        <f>N91</f>
        <v>0</v>
      </c>
      <c r="AA376" s="532"/>
      <c r="AB376" s="531">
        <f t="shared" si="103"/>
        <v>0</v>
      </c>
      <c r="AC376" s="531">
        <f t="shared" si="103"/>
        <v>5.4192019994246561</v>
      </c>
      <c r="AD376" s="531">
        <f t="shared" si="103"/>
        <v>1.9374714325241484</v>
      </c>
      <c r="AE376" s="531">
        <f t="shared" si="103"/>
        <v>0.30402356292648847</v>
      </c>
      <c r="AF376" s="531">
        <f t="shared" si="103"/>
        <v>2.3149772244721589E-2</v>
      </c>
      <c r="AG376" s="517"/>
      <c r="AH376" s="538">
        <f>AB376-J92</f>
        <v>0</v>
      </c>
      <c r="AI376" s="538">
        <f t="shared" ref="AI376:AL376" si="117">AC376-K92</f>
        <v>4.6537201932031689</v>
      </c>
      <c r="AJ376" s="538">
        <f t="shared" si="117"/>
        <v>0.74745829365986083</v>
      </c>
      <c r="AK376" s="538">
        <f t="shared" si="117"/>
        <v>-0.90919663559861874</v>
      </c>
      <c r="AL376" s="538">
        <f t="shared" si="117"/>
        <v>-1.2143169052718008</v>
      </c>
      <c r="AM376" s="517"/>
      <c r="AN376" s="517"/>
      <c r="AO376" s="517"/>
      <c r="AP376" s="517"/>
      <c r="AQ376" s="517"/>
      <c r="AR376" s="517"/>
      <c r="AS376" s="517"/>
      <c r="AT376" s="517"/>
      <c r="AU376" s="517"/>
      <c r="AV376" s="517"/>
      <c r="AW376" s="517"/>
      <c r="AX376" s="517"/>
    </row>
    <row r="377" spans="1:50" customFormat="1">
      <c r="A377" s="517"/>
      <c r="B377" s="537" t="s">
        <v>378</v>
      </c>
      <c r="C377" s="517"/>
      <c r="D377" s="531">
        <v>0</v>
      </c>
      <c r="E377" s="531">
        <v>0.28483962048338007</v>
      </c>
      <c r="F377" s="531">
        <v>0.28991227711736656</v>
      </c>
      <c r="G377" s="531">
        <v>0.29551662379054733</v>
      </c>
      <c r="H377" s="531">
        <v>0.30141674722517564</v>
      </c>
      <c r="I377" s="532"/>
      <c r="J377" s="531">
        <f>IF(J97="",0,J97)</f>
        <v>0</v>
      </c>
      <c r="K377" s="531">
        <f t="shared" ref="K377:N377" si="118">IF(K97="",0,K97)</f>
        <v>0</v>
      </c>
      <c r="L377" s="531">
        <f t="shared" si="118"/>
        <v>0</v>
      </c>
      <c r="M377" s="531">
        <f t="shared" si="118"/>
        <v>0</v>
      </c>
      <c r="N377" s="531">
        <f t="shared" si="118"/>
        <v>0</v>
      </c>
      <c r="O377" s="532"/>
      <c r="P377" s="533">
        <f>J100</f>
        <v>0</v>
      </c>
      <c r="Q377" s="533">
        <f>K100</f>
        <v>0.42986455618029495</v>
      </c>
      <c r="R377" s="533">
        <f>L100</f>
        <v>0</v>
      </c>
      <c r="S377" s="533">
        <f>M100</f>
        <v>0</v>
      </c>
      <c r="T377" s="533">
        <f>N100</f>
        <v>0</v>
      </c>
      <c r="U377" s="532"/>
      <c r="V377" s="533">
        <f>J101</f>
        <v>0</v>
      </c>
      <c r="W377" s="533">
        <f>K101</f>
        <v>0</v>
      </c>
      <c r="X377" s="533">
        <f>L101</f>
        <v>0</v>
      </c>
      <c r="Y377" s="533">
        <f>M101</f>
        <v>0</v>
      </c>
      <c r="Z377" s="533">
        <f>N101</f>
        <v>0</v>
      </c>
      <c r="AA377" s="532"/>
      <c r="AB377" s="531">
        <f t="shared" si="103"/>
        <v>0</v>
      </c>
      <c r="AC377" s="531">
        <f t="shared" si="103"/>
        <v>0.71470417666367503</v>
      </c>
      <c r="AD377" s="531">
        <f t="shared" si="103"/>
        <v>0.28991227711736656</v>
      </c>
      <c r="AE377" s="531">
        <f t="shared" si="103"/>
        <v>0.29551662379054733</v>
      </c>
      <c r="AF377" s="531">
        <f t="shared" si="103"/>
        <v>0.30141674722517564</v>
      </c>
      <c r="AG377" s="517"/>
      <c r="AH377" s="538">
        <f>AB377-J102</f>
        <v>0</v>
      </c>
      <c r="AI377" s="538">
        <f t="shared" ref="AI377:AL377" si="119">AC377-K102</f>
        <v>0.28483962048338363</v>
      </c>
      <c r="AJ377" s="538">
        <f t="shared" si="119"/>
        <v>0.28991227711736656</v>
      </c>
      <c r="AK377" s="538">
        <f t="shared" si="119"/>
        <v>0.29551662379054733</v>
      </c>
      <c r="AL377" s="538">
        <f t="shared" si="119"/>
        <v>0.30141674722517564</v>
      </c>
      <c r="AM377" s="517"/>
      <c r="AN377" s="517"/>
      <c r="AO377" s="517"/>
      <c r="AP377" s="517"/>
      <c r="AQ377" s="517"/>
      <c r="AR377" s="517"/>
      <c r="AS377" s="517"/>
      <c r="AT377" s="517"/>
      <c r="AU377" s="517"/>
      <c r="AV377" s="517"/>
      <c r="AW377" s="517"/>
      <c r="AX377" s="517"/>
    </row>
    <row r="378" spans="1:50" customFormat="1">
      <c r="A378" s="517"/>
      <c r="B378" s="537" t="s">
        <v>379</v>
      </c>
      <c r="C378" s="517"/>
      <c r="D378" s="531">
        <v>0</v>
      </c>
      <c r="E378" s="531">
        <v>-1.9152479624518488</v>
      </c>
      <c r="F378" s="531">
        <v>-1.9493562626450966</v>
      </c>
      <c r="G378" s="531">
        <v>-1.9870396211912293</v>
      </c>
      <c r="H378" s="531">
        <v>-2.0267117685110634</v>
      </c>
      <c r="I378" s="532"/>
      <c r="J378" s="531">
        <f>IF(J107="",0,J107)</f>
        <v>0</v>
      </c>
      <c r="K378" s="531">
        <f t="shared" ref="K378:N378" si="120">IF(K107="",0,K107)</f>
        <v>0</v>
      </c>
      <c r="L378" s="531">
        <f t="shared" si="120"/>
        <v>0</v>
      </c>
      <c r="M378" s="531">
        <f t="shared" si="120"/>
        <v>0</v>
      </c>
      <c r="N378" s="531">
        <f t="shared" si="120"/>
        <v>0</v>
      </c>
      <c r="O378" s="532"/>
      <c r="P378" s="533">
        <f>J110</f>
        <v>0</v>
      </c>
      <c r="Q378" s="533">
        <f>K110</f>
        <v>-12.839424199155001</v>
      </c>
      <c r="R378" s="533">
        <f>L110</f>
        <v>0</v>
      </c>
      <c r="S378" s="533">
        <f>M110</f>
        <v>0</v>
      </c>
      <c r="T378" s="533">
        <f>N110</f>
        <v>0</v>
      </c>
      <c r="U378" s="532"/>
      <c r="V378" s="533">
        <f>J111</f>
        <v>0</v>
      </c>
      <c r="W378" s="533">
        <f>K111</f>
        <v>0</v>
      </c>
      <c r="X378" s="533">
        <f>L111</f>
        <v>0</v>
      </c>
      <c r="Y378" s="533">
        <f>M111</f>
        <v>0</v>
      </c>
      <c r="Z378" s="533">
        <f>N111</f>
        <v>0</v>
      </c>
      <c r="AA378" s="532"/>
      <c r="AB378" s="531">
        <f t="shared" si="103"/>
        <v>0</v>
      </c>
      <c r="AC378" s="531">
        <f t="shared" si="103"/>
        <v>-14.75467216160685</v>
      </c>
      <c r="AD378" s="531">
        <f t="shared" si="103"/>
        <v>-1.9493562626450966</v>
      </c>
      <c r="AE378" s="531">
        <f t="shared" si="103"/>
        <v>-1.9870396211912293</v>
      </c>
      <c r="AF378" s="531">
        <f t="shared" si="103"/>
        <v>-2.0267117685110634</v>
      </c>
      <c r="AG378" s="517"/>
      <c r="AH378" s="538">
        <f>AB378-J112</f>
        <v>0</v>
      </c>
      <c r="AI378" s="538">
        <f t="shared" ref="AI378:AL378" si="121">AC378-K112</f>
        <v>-1.915247962451831</v>
      </c>
      <c r="AJ378" s="538">
        <f t="shared" si="121"/>
        <v>-1.9493562626450966</v>
      </c>
      <c r="AK378" s="538">
        <f t="shared" si="121"/>
        <v>-1.9870396211912293</v>
      </c>
      <c r="AL378" s="538">
        <f t="shared" si="121"/>
        <v>-2.0267117685110634</v>
      </c>
      <c r="AM378" s="517"/>
      <c r="AN378" s="517"/>
      <c r="AO378" s="517"/>
      <c r="AP378" s="517"/>
      <c r="AQ378" s="517"/>
      <c r="AR378" s="517"/>
      <c r="AS378" s="517"/>
      <c r="AT378" s="517"/>
      <c r="AU378" s="517"/>
      <c r="AV378" s="517"/>
      <c r="AW378" s="517"/>
      <c r="AX378" s="517"/>
    </row>
    <row r="379" spans="1:50" customFormat="1">
      <c r="A379" s="517"/>
      <c r="B379" s="537" t="s">
        <v>715</v>
      </c>
      <c r="C379" s="517"/>
      <c r="D379" s="531">
        <v>0</v>
      </c>
      <c r="E379" s="531">
        <v>0</v>
      </c>
      <c r="F379" s="531">
        <v>0</v>
      </c>
      <c r="G379" s="531">
        <v>0</v>
      </c>
      <c r="H379" s="531">
        <v>0</v>
      </c>
      <c r="I379" s="532"/>
      <c r="J379" s="531">
        <f>IF(J117="",0,J117)</f>
        <v>0</v>
      </c>
      <c r="K379" s="531">
        <f t="shared" ref="K379:N379" si="122">IF(K117="",0,K117)</f>
        <v>0</v>
      </c>
      <c r="L379" s="531">
        <f t="shared" si="122"/>
        <v>0</v>
      </c>
      <c r="M379" s="531">
        <f t="shared" si="122"/>
        <v>0</v>
      </c>
      <c r="N379" s="531">
        <f t="shared" si="122"/>
        <v>0</v>
      </c>
      <c r="O379" s="532"/>
      <c r="P379" s="533">
        <f>J120</f>
        <v>0</v>
      </c>
      <c r="Q379" s="533">
        <f>K120</f>
        <v>-0.26975982394678222</v>
      </c>
      <c r="R379" s="533">
        <f>L120</f>
        <v>0</v>
      </c>
      <c r="S379" s="533">
        <f>M120</f>
        <v>0</v>
      </c>
      <c r="T379" s="533">
        <f>N120</f>
        <v>0</v>
      </c>
      <c r="U379" s="532"/>
      <c r="V379" s="533">
        <f>J121</f>
        <v>0</v>
      </c>
      <c r="W379" s="533">
        <f>K121</f>
        <v>0</v>
      </c>
      <c r="X379" s="533">
        <f>L121</f>
        <v>0</v>
      </c>
      <c r="Y379" s="533">
        <f>M121</f>
        <v>0</v>
      </c>
      <c r="Z379" s="533">
        <f>N121</f>
        <v>0</v>
      </c>
      <c r="AA379" s="532"/>
      <c r="AB379" s="531">
        <f t="shared" si="103"/>
        <v>0</v>
      </c>
      <c r="AC379" s="531">
        <f t="shared" si="103"/>
        <v>-0.26975982394678222</v>
      </c>
      <c r="AD379" s="531">
        <f t="shared" si="103"/>
        <v>0</v>
      </c>
      <c r="AE379" s="531">
        <f t="shared" si="103"/>
        <v>0</v>
      </c>
      <c r="AF379" s="531">
        <f t="shared" si="103"/>
        <v>0</v>
      </c>
      <c r="AG379" s="517"/>
      <c r="AH379" s="538">
        <f>AB379-J122</f>
        <v>0</v>
      </c>
      <c r="AI379" s="538">
        <f t="shared" ref="AI379:AL379" si="123">AC379-K122</f>
        <v>-3.9745984281580604E-14</v>
      </c>
      <c r="AJ379" s="538">
        <f t="shared" si="123"/>
        <v>0</v>
      </c>
      <c r="AK379" s="538">
        <f t="shared" si="123"/>
        <v>0</v>
      </c>
      <c r="AL379" s="538">
        <f t="shared" si="123"/>
        <v>0</v>
      </c>
      <c r="AM379" s="517"/>
      <c r="AN379" s="517"/>
      <c r="AO379" s="517"/>
      <c r="AP379" s="517"/>
      <c r="AQ379" s="517"/>
      <c r="AR379" s="517"/>
      <c r="AS379" s="517"/>
      <c r="AT379" s="517"/>
      <c r="AU379" s="517"/>
      <c r="AV379" s="517"/>
      <c r="AW379" s="517"/>
      <c r="AX379" s="517"/>
    </row>
    <row r="380" spans="1:50" customFormat="1">
      <c r="A380" s="517"/>
      <c r="B380" s="537" t="s">
        <v>381</v>
      </c>
      <c r="C380" s="517"/>
      <c r="D380" s="531">
        <v>0</v>
      </c>
      <c r="E380" s="531">
        <v>0</v>
      </c>
      <c r="F380" s="531">
        <v>0</v>
      </c>
      <c r="G380" s="531">
        <v>0</v>
      </c>
      <c r="H380" s="531">
        <v>0</v>
      </c>
      <c r="I380" s="532"/>
      <c r="J380" s="531">
        <f>IF(J127="",0,J127)</f>
        <v>0</v>
      </c>
      <c r="K380" s="531">
        <f t="shared" ref="K380:N380" si="124">IF(K127="",0,K127)</f>
        <v>-5.7017026329660325E-2</v>
      </c>
      <c r="L380" s="531">
        <f t="shared" si="124"/>
        <v>0</v>
      </c>
      <c r="M380" s="531">
        <f t="shared" si="124"/>
        <v>0</v>
      </c>
      <c r="N380" s="531">
        <f t="shared" si="124"/>
        <v>0</v>
      </c>
      <c r="O380" s="532"/>
      <c r="P380" s="533">
        <f>J130</f>
        <v>0</v>
      </c>
      <c r="Q380" s="533">
        <f>K130</f>
        <v>0</v>
      </c>
      <c r="R380" s="533">
        <f>L130</f>
        <v>0</v>
      </c>
      <c r="S380" s="533">
        <f>M130</f>
        <v>0</v>
      </c>
      <c r="T380" s="533">
        <f>N130</f>
        <v>0</v>
      </c>
      <c r="U380" s="532"/>
      <c r="V380" s="533">
        <f>J131</f>
        <v>0</v>
      </c>
      <c r="W380" s="533">
        <f>K131</f>
        <v>0</v>
      </c>
      <c r="X380" s="533">
        <f>L131</f>
        <v>0</v>
      </c>
      <c r="Y380" s="533">
        <f>M131</f>
        <v>0</v>
      </c>
      <c r="Z380" s="533">
        <f>N131</f>
        <v>0</v>
      </c>
      <c r="AA380" s="532"/>
      <c r="AB380" s="531">
        <f t="shared" si="103"/>
        <v>0</v>
      </c>
      <c r="AC380" s="531">
        <f t="shared" si="103"/>
        <v>-5.7017026329660325E-2</v>
      </c>
      <c r="AD380" s="531">
        <f t="shared" si="103"/>
        <v>0</v>
      </c>
      <c r="AE380" s="531">
        <f t="shared" si="103"/>
        <v>0</v>
      </c>
      <c r="AF380" s="531">
        <f t="shared" si="103"/>
        <v>0</v>
      </c>
      <c r="AG380" s="517"/>
      <c r="AH380" s="538">
        <f>AB380-J132</f>
        <v>0</v>
      </c>
      <c r="AI380" s="538">
        <f t="shared" ref="AI380:AL380" si="125">AC380-K132</f>
        <v>5.1296598484057654E-2</v>
      </c>
      <c r="AJ380" s="538">
        <f t="shared" si="125"/>
        <v>5.4316192654027873E-2</v>
      </c>
      <c r="AK380" s="538">
        <f t="shared" si="125"/>
        <v>5.3289138403215475E-2</v>
      </c>
      <c r="AL380" s="538">
        <f t="shared" si="125"/>
        <v>5.2407614232777178E-2</v>
      </c>
      <c r="AM380" s="517"/>
      <c r="AN380" s="517"/>
      <c r="AO380" s="517"/>
      <c r="AP380" s="517"/>
      <c r="AQ380" s="517"/>
      <c r="AR380" s="517"/>
      <c r="AS380" s="517"/>
      <c r="AT380" s="517"/>
      <c r="AU380" s="517"/>
      <c r="AV380" s="517"/>
      <c r="AW380" s="517"/>
      <c r="AX380" s="517"/>
    </row>
    <row r="381" spans="1:50" customFormat="1">
      <c r="A381" s="517"/>
      <c r="B381" s="537" t="s">
        <v>382</v>
      </c>
      <c r="C381" s="517"/>
      <c r="D381" s="531">
        <v>0</v>
      </c>
      <c r="E381" s="531">
        <v>0</v>
      </c>
      <c r="F381" s="531">
        <v>0</v>
      </c>
      <c r="G381" s="531">
        <v>0</v>
      </c>
      <c r="H381" s="531">
        <v>0</v>
      </c>
      <c r="I381" s="532"/>
      <c r="J381" s="531">
        <f>IF(J137="",0,J137)</f>
        <v>0</v>
      </c>
      <c r="K381" s="531">
        <f t="shared" ref="K381:N381" si="126">IF(K137="",0,K137)</f>
        <v>0</v>
      </c>
      <c r="L381" s="531">
        <f t="shared" si="126"/>
        <v>0</v>
      </c>
      <c r="M381" s="531">
        <f t="shared" si="126"/>
        <v>0</v>
      </c>
      <c r="N381" s="531">
        <f t="shared" si="126"/>
        <v>0</v>
      </c>
      <c r="O381" s="532"/>
      <c r="P381" s="533">
        <f>J140</f>
        <v>0</v>
      </c>
      <c r="Q381" s="533">
        <f>K140</f>
        <v>0</v>
      </c>
      <c r="R381" s="533">
        <f>L140</f>
        <v>0</v>
      </c>
      <c r="S381" s="533">
        <f>M140</f>
        <v>0</v>
      </c>
      <c r="T381" s="533">
        <f>N140</f>
        <v>0</v>
      </c>
      <c r="U381" s="532"/>
      <c r="V381" s="533">
        <f>J141</f>
        <v>0</v>
      </c>
      <c r="W381" s="533">
        <f>K141</f>
        <v>0</v>
      </c>
      <c r="X381" s="533">
        <f>L141</f>
        <v>0</v>
      </c>
      <c r="Y381" s="533">
        <f>M141</f>
        <v>0</v>
      </c>
      <c r="Z381" s="533">
        <f>N141</f>
        <v>0</v>
      </c>
      <c r="AA381" s="532"/>
      <c r="AB381" s="531">
        <f t="shared" si="103"/>
        <v>0</v>
      </c>
      <c r="AC381" s="531">
        <f t="shared" si="103"/>
        <v>0</v>
      </c>
      <c r="AD381" s="531">
        <f t="shared" si="103"/>
        <v>0</v>
      </c>
      <c r="AE381" s="531">
        <f t="shared" si="103"/>
        <v>0</v>
      </c>
      <c r="AF381" s="531">
        <f t="shared" si="103"/>
        <v>0</v>
      </c>
      <c r="AG381" s="517"/>
      <c r="AH381" s="538">
        <f>AB381-J142</f>
        <v>0</v>
      </c>
      <c r="AI381" s="538">
        <f t="shared" ref="AI381:AL381" si="127">AC381-K142</f>
        <v>0</v>
      </c>
      <c r="AJ381" s="538">
        <f t="shared" si="127"/>
        <v>-0.59367548080609822</v>
      </c>
      <c r="AK381" s="538">
        <f t="shared" si="127"/>
        <v>-1.4209208477686275</v>
      </c>
      <c r="AL381" s="538">
        <f t="shared" si="127"/>
        <v>-2.0806048619352282</v>
      </c>
      <c r="AM381" s="517"/>
      <c r="AN381" s="517"/>
      <c r="AO381" s="517"/>
      <c r="AP381" s="517"/>
      <c r="AQ381" s="517"/>
      <c r="AR381" s="517"/>
      <c r="AS381" s="517"/>
      <c r="AT381" s="517"/>
      <c r="AU381" s="517"/>
      <c r="AV381" s="517"/>
      <c r="AW381" s="517"/>
      <c r="AX381" s="517"/>
    </row>
    <row r="382" spans="1:50" customFormat="1">
      <c r="A382" s="517"/>
      <c r="B382" s="537" t="s">
        <v>383</v>
      </c>
      <c r="C382" s="517"/>
      <c r="D382" s="531">
        <v>0</v>
      </c>
      <c r="E382" s="531">
        <v>0</v>
      </c>
      <c r="F382" s="531">
        <v>0</v>
      </c>
      <c r="G382" s="531">
        <v>0</v>
      </c>
      <c r="H382" s="531">
        <v>0</v>
      </c>
      <c r="I382" s="532"/>
      <c r="J382" s="531">
        <f>IF(J147="",0,J147)</f>
        <v>0</v>
      </c>
      <c r="K382" s="531">
        <f t="shared" ref="K382:N382" si="128">IF(K147="",0,K147)</f>
        <v>0</v>
      </c>
      <c r="L382" s="531">
        <f t="shared" si="128"/>
        <v>0</v>
      </c>
      <c r="M382" s="531">
        <f t="shared" si="128"/>
        <v>0</v>
      </c>
      <c r="N382" s="531">
        <f t="shared" si="128"/>
        <v>0</v>
      </c>
      <c r="O382" s="532"/>
      <c r="P382" s="533">
        <f>J150</f>
        <v>0</v>
      </c>
      <c r="Q382" s="533">
        <f>K150</f>
        <v>0</v>
      </c>
      <c r="R382" s="533">
        <f>L150</f>
        <v>0</v>
      </c>
      <c r="S382" s="533">
        <f>M150</f>
        <v>0</v>
      </c>
      <c r="T382" s="533">
        <f>N150</f>
        <v>0</v>
      </c>
      <c r="U382" s="532"/>
      <c r="V382" s="533">
        <f>J151</f>
        <v>0</v>
      </c>
      <c r="W382" s="533">
        <f>K151</f>
        <v>0</v>
      </c>
      <c r="X382" s="533">
        <f>L151</f>
        <v>0</v>
      </c>
      <c r="Y382" s="533">
        <f>M151</f>
        <v>0</v>
      </c>
      <c r="Z382" s="533">
        <f>N151</f>
        <v>0</v>
      </c>
      <c r="AA382" s="532"/>
      <c r="AB382" s="531">
        <f t="shared" si="103"/>
        <v>0</v>
      </c>
      <c r="AC382" s="531">
        <f t="shared" si="103"/>
        <v>0</v>
      </c>
      <c r="AD382" s="531">
        <f t="shared" si="103"/>
        <v>0</v>
      </c>
      <c r="AE382" s="531">
        <f t="shared" si="103"/>
        <v>0</v>
      </c>
      <c r="AF382" s="531">
        <f t="shared" si="103"/>
        <v>0</v>
      </c>
      <c r="AG382" s="517"/>
      <c r="AH382" s="538">
        <f>AB382-J152</f>
        <v>0</v>
      </c>
      <c r="AI382" s="538">
        <f t="shared" ref="AI382:AL382" si="129">AC382-K152</f>
        <v>-0.31570662667343186</v>
      </c>
      <c r="AJ382" s="538">
        <f t="shared" si="129"/>
        <v>0.12737575055120942</v>
      </c>
      <c r="AK382" s="538">
        <f t="shared" si="129"/>
        <v>3.2659939816312544E-2</v>
      </c>
      <c r="AL382" s="538">
        <f t="shared" si="129"/>
        <v>3.3473112249509995E-2</v>
      </c>
      <c r="AM382" s="517"/>
      <c r="AN382" s="517"/>
      <c r="AO382" s="517"/>
      <c r="AP382" s="517"/>
      <c r="AQ382" s="517"/>
      <c r="AR382" s="517"/>
      <c r="AS382" s="517"/>
      <c r="AT382" s="517"/>
      <c r="AU382" s="517"/>
      <c r="AV382" s="517"/>
      <c r="AW382" s="517"/>
      <c r="AX382" s="517"/>
    </row>
    <row r="383" spans="1:50" customFormat="1">
      <c r="A383" s="517"/>
      <c r="B383" s="537" t="s">
        <v>384</v>
      </c>
      <c r="C383" s="517"/>
      <c r="D383" s="531">
        <v>0</v>
      </c>
      <c r="E383" s="531">
        <v>-7.1054273576010019E-15</v>
      </c>
      <c r="F383" s="531">
        <v>0</v>
      </c>
      <c r="G383" s="531">
        <v>0</v>
      </c>
      <c r="H383" s="531">
        <v>0</v>
      </c>
      <c r="I383" s="532"/>
      <c r="J383" s="531">
        <f>IF(J157="",0,J157)</f>
        <v>0</v>
      </c>
      <c r="K383" s="531">
        <f t="shared" ref="K383:N383" si="130">IF(K157="",0,K157)</f>
        <v>0</v>
      </c>
      <c r="L383" s="531">
        <f t="shared" si="130"/>
        <v>0</v>
      </c>
      <c r="M383" s="531">
        <f t="shared" si="130"/>
        <v>0</v>
      </c>
      <c r="N383" s="531">
        <f t="shared" si="130"/>
        <v>0</v>
      </c>
      <c r="O383" s="532"/>
      <c r="P383" s="533">
        <f>J160</f>
        <v>0</v>
      </c>
      <c r="Q383" s="533">
        <f>K160</f>
        <v>0</v>
      </c>
      <c r="R383" s="533">
        <f>L160</f>
        <v>0</v>
      </c>
      <c r="S383" s="533">
        <f>M160</f>
        <v>0</v>
      </c>
      <c r="T383" s="533">
        <f>N160</f>
        <v>0</v>
      </c>
      <c r="U383" s="532"/>
      <c r="V383" s="533">
        <f>J161</f>
        <v>-1.0697989622387993E-4</v>
      </c>
      <c r="W383" s="533">
        <f>K161</f>
        <v>6.4216550365836511E-3</v>
      </c>
      <c r="X383" s="533">
        <f>L161</f>
        <v>0</v>
      </c>
      <c r="Y383" s="533">
        <f>M161</f>
        <v>0</v>
      </c>
      <c r="Z383" s="533">
        <f>N161</f>
        <v>0</v>
      </c>
      <c r="AA383" s="532"/>
      <c r="AB383" s="531">
        <f t="shared" si="103"/>
        <v>-1.0697989622387993E-4</v>
      </c>
      <c r="AC383" s="531">
        <f t="shared" si="103"/>
        <v>6.4216550365765457E-3</v>
      </c>
      <c r="AD383" s="531">
        <f t="shared" si="103"/>
        <v>0</v>
      </c>
      <c r="AE383" s="531">
        <f t="shared" si="103"/>
        <v>0</v>
      </c>
      <c r="AF383" s="531">
        <f t="shared" si="103"/>
        <v>0</v>
      </c>
      <c r="AG383" s="517"/>
      <c r="AH383" s="538">
        <f>AB383-J162</f>
        <v>-2.1760371282653068E-14</v>
      </c>
      <c r="AI383" s="538">
        <f t="shared" ref="AI383:AL383" si="131">AC383-K162</f>
        <v>2.9309887850104133E-14</v>
      </c>
      <c r="AJ383" s="538">
        <f t="shared" si="131"/>
        <v>0</v>
      </c>
      <c r="AK383" s="538">
        <f t="shared" si="131"/>
        <v>0</v>
      </c>
      <c r="AL383" s="538">
        <f t="shared" si="131"/>
        <v>0</v>
      </c>
      <c r="AM383" s="517"/>
      <c r="AN383" s="517"/>
      <c r="AO383" s="517"/>
      <c r="AP383" s="517"/>
      <c r="AQ383" s="517"/>
      <c r="AR383" s="517"/>
      <c r="AS383" s="517"/>
      <c r="AT383" s="517"/>
      <c r="AU383" s="517"/>
      <c r="AV383" s="517"/>
      <c r="AW383" s="517"/>
      <c r="AX383" s="517"/>
    </row>
    <row r="384" spans="1:50" s="544" customFormat="1">
      <c r="A384" s="539"/>
      <c r="B384" s="540" t="s">
        <v>716</v>
      </c>
      <c r="C384" s="539"/>
      <c r="D384" s="531">
        <v>0</v>
      </c>
      <c r="E384" s="531">
        <v>2.3816543850733005</v>
      </c>
      <c r="F384" s="531">
        <v>2.0871144345916832</v>
      </c>
      <c r="G384" s="531">
        <v>-1.4086386016099368</v>
      </c>
      <c r="H384" s="531">
        <v>1.1697865465302471</v>
      </c>
      <c r="I384" s="541"/>
      <c r="J384" s="531">
        <f>IF(J167="",0,J167)</f>
        <v>0</v>
      </c>
      <c r="K384" s="531">
        <f t="shared" ref="K384:N384" si="132">IF(K167="",0,K167)</f>
        <v>-2.7970063908644249</v>
      </c>
      <c r="L384" s="531">
        <f t="shared" si="132"/>
        <v>0</v>
      </c>
      <c r="M384" s="531">
        <f t="shared" si="132"/>
        <v>0</v>
      </c>
      <c r="N384" s="531">
        <f t="shared" si="132"/>
        <v>0</v>
      </c>
      <c r="O384" s="541"/>
      <c r="P384" s="542">
        <f>J170</f>
        <v>0</v>
      </c>
      <c r="Q384" s="542">
        <f>K170</f>
        <v>0</v>
      </c>
      <c r="R384" s="542">
        <f>L170</f>
        <v>0</v>
      </c>
      <c r="S384" s="542">
        <f>M170</f>
        <v>0</v>
      </c>
      <c r="T384" s="542">
        <f>N170</f>
        <v>0</v>
      </c>
      <c r="U384" s="541"/>
      <c r="V384" s="542">
        <f>J171</f>
        <v>0</v>
      </c>
      <c r="W384" s="542">
        <f>K171</f>
        <v>0</v>
      </c>
      <c r="X384" s="542">
        <f>L171</f>
        <v>0</v>
      </c>
      <c r="Y384" s="542">
        <f>M171</f>
        <v>0</v>
      </c>
      <c r="Z384" s="542">
        <f>N171</f>
        <v>0</v>
      </c>
      <c r="AA384" s="541"/>
      <c r="AB384" s="543">
        <f t="shared" si="103"/>
        <v>0</v>
      </c>
      <c r="AC384" s="543">
        <f t="shared" si="103"/>
        <v>-0.41535200579112441</v>
      </c>
      <c r="AD384" s="543">
        <f t="shared" si="103"/>
        <v>2.0871144345916832</v>
      </c>
      <c r="AE384" s="543">
        <f t="shared" si="103"/>
        <v>-1.4086386016099368</v>
      </c>
      <c r="AF384" s="543">
        <f t="shared" si="103"/>
        <v>1.1697865465302471</v>
      </c>
      <c r="AG384" s="539"/>
      <c r="AH384" s="538">
        <f>AB384-J172</f>
        <v>0</v>
      </c>
      <c r="AI384" s="538">
        <f t="shared" ref="AI384:AL384" si="133">AC384-K172</f>
        <v>7.6094453312965236</v>
      </c>
      <c r="AJ384" s="538">
        <f t="shared" si="133"/>
        <v>2.0871144345916832</v>
      </c>
      <c r="AK384" s="538">
        <f t="shared" si="133"/>
        <v>-1.4086386016099368</v>
      </c>
      <c r="AL384" s="538">
        <f t="shared" si="133"/>
        <v>1.1697865465302471</v>
      </c>
      <c r="AM384" s="539"/>
      <c r="AN384" s="539"/>
      <c r="AO384" s="539"/>
      <c r="AP384" s="539"/>
      <c r="AQ384" s="539"/>
      <c r="AR384" s="539"/>
      <c r="AS384" s="539"/>
      <c r="AT384" s="539"/>
      <c r="AU384" s="539"/>
      <c r="AV384" s="539"/>
      <c r="AW384" s="539"/>
      <c r="AX384" s="539"/>
    </row>
    <row r="385" spans="1:50" customFormat="1">
      <c r="A385" s="517"/>
      <c r="B385" s="537" t="s">
        <v>386</v>
      </c>
      <c r="C385" s="517"/>
      <c r="D385" s="531">
        <v>0</v>
      </c>
      <c r="E385" s="531">
        <v>8.2156455991082566E-2</v>
      </c>
      <c r="F385" s="531">
        <v>-2.9447550093095742E-3</v>
      </c>
      <c r="G385" s="531">
        <v>-5.2954199187240647E-2</v>
      </c>
      <c r="H385" s="531">
        <v>-0.10186103202937602</v>
      </c>
      <c r="I385" s="532"/>
      <c r="J385" s="531">
        <f>IF(J177="",0,J177)</f>
        <v>0</v>
      </c>
      <c r="K385" s="531">
        <f t="shared" ref="K385:N385" si="134">IF(K177="",0,K177)</f>
        <v>1.570294374161918E-2</v>
      </c>
      <c r="L385" s="531">
        <f t="shared" si="134"/>
        <v>0</v>
      </c>
      <c r="M385" s="531">
        <f t="shared" si="134"/>
        <v>0</v>
      </c>
      <c r="N385" s="531">
        <f t="shared" si="134"/>
        <v>0</v>
      </c>
      <c r="O385" s="532"/>
      <c r="P385" s="533">
        <f>J180</f>
        <v>0</v>
      </c>
      <c r="Q385" s="533">
        <f>K180</f>
        <v>0</v>
      </c>
      <c r="R385" s="533">
        <f>L180</f>
        <v>0</v>
      </c>
      <c r="S385" s="533">
        <f>M180</f>
        <v>0</v>
      </c>
      <c r="T385" s="533">
        <f>N180</f>
        <v>0</v>
      </c>
      <c r="U385" s="532"/>
      <c r="V385" s="533">
        <f>J181</f>
        <v>0</v>
      </c>
      <c r="W385" s="533">
        <f>K181</f>
        <v>0</v>
      </c>
      <c r="X385" s="533">
        <f>L181</f>
        <v>0</v>
      </c>
      <c r="Y385" s="533">
        <f>M181</f>
        <v>0</v>
      </c>
      <c r="Z385" s="533">
        <f>N181</f>
        <v>0</v>
      </c>
      <c r="AA385" s="532"/>
      <c r="AB385" s="531">
        <f t="shared" ref="AB385:AF405" si="135">IFERROR((D385+J385+P385+V385),0)</f>
        <v>0</v>
      </c>
      <c r="AC385" s="531">
        <f t="shared" si="135"/>
        <v>9.7859399732701746E-2</v>
      </c>
      <c r="AD385" s="531">
        <f t="shared" si="135"/>
        <v>-2.9447550093095742E-3</v>
      </c>
      <c r="AE385" s="531">
        <f t="shared" si="135"/>
        <v>-5.2954199187240647E-2</v>
      </c>
      <c r="AF385" s="531">
        <f t="shared" si="135"/>
        <v>-0.10186103202937602</v>
      </c>
      <c r="AG385" s="517"/>
      <c r="AH385" s="538">
        <f>AB385-J182</f>
        <v>0</v>
      </c>
      <c r="AI385" s="538">
        <f t="shared" ref="AI385:AL385" si="136">AC385-K182</f>
        <v>6.7204603977902622E-2</v>
      </c>
      <c r="AJ385" s="538">
        <f t="shared" si="136"/>
        <v>-2.4192123659702247E-2</v>
      </c>
      <c r="AK385" s="538">
        <f t="shared" si="136"/>
        <v>-7.420156783763332E-2</v>
      </c>
      <c r="AL385" s="538">
        <f t="shared" si="136"/>
        <v>-0.12310840067971185</v>
      </c>
      <c r="AM385" s="517"/>
      <c r="AN385" s="517"/>
      <c r="AO385" s="517"/>
      <c r="AP385" s="517"/>
      <c r="AQ385" s="517"/>
      <c r="AR385" s="517"/>
      <c r="AS385" s="517"/>
      <c r="AT385" s="517"/>
      <c r="AU385" s="517"/>
      <c r="AV385" s="517"/>
      <c r="AW385" s="517"/>
      <c r="AX385" s="517"/>
    </row>
    <row r="386" spans="1:50" customFormat="1">
      <c r="A386" s="517"/>
      <c r="B386" s="537" t="s">
        <v>717</v>
      </c>
      <c r="C386" s="517"/>
      <c r="D386" s="531">
        <v>0</v>
      </c>
      <c r="E386" s="531">
        <v>99.78214767619437</v>
      </c>
      <c r="F386" s="531">
        <v>0</v>
      </c>
      <c r="G386" s="531">
        <v>0</v>
      </c>
      <c r="H386" s="531">
        <v>0</v>
      </c>
      <c r="I386" s="532"/>
      <c r="J386" s="531">
        <f>IF(J187="",0,J187)</f>
        <v>0</v>
      </c>
      <c r="K386" s="531">
        <f t="shared" ref="K386:N386" si="137">IF(K187="",0,K187)</f>
        <v>-1.4974435907668457</v>
      </c>
      <c r="L386" s="531">
        <f t="shared" si="137"/>
        <v>0</v>
      </c>
      <c r="M386" s="531">
        <f t="shared" si="137"/>
        <v>0</v>
      </c>
      <c r="N386" s="531">
        <f t="shared" si="137"/>
        <v>0</v>
      </c>
      <c r="O386" s="532"/>
      <c r="P386" s="533">
        <f>J190</f>
        <v>0</v>
      </c>
      <c r="Q386" s="533">
        <f>K190</f>
        <v>0</v>
      </c>
      <c r="R386" s="533">
        <f>L190</f>
        <v>0</v>
      </c>
      <c r="S386" s="533">
        <f>M190</f>
        <v>0</v>
      </c>
      <c r="T386" s="533">
        <f>N190</f>
        <v>0</v>
      </c>
      <c r="U386" s="532"/>
      <c r="V386" s="533">
        <f>J191</f>
        <v>0</v>
      </c>
      <c r="W386" s="533">
        <f>K191</f>
        <v>0</v>
      </c>
      <c r="X386" s="533">
        <f>L191</f>
        <v>0</v>
      </c>
      <c r="Y386" s="533">
        <f>M191</f>
        <v>0</v>
      </c>
      <c r="Z386" s="533">
        <f>N191</f>
        <v>0</v>
      </c>
      <c r="AA386" s="532"/>
      <c r="AB386" s="531">
        <f t="shared" si="135"/>
        <v>0</v>
      </c>
      <c r="AC386" s="531">
        <f t="shared" si="135"/>
        <v>98.284704085427521</v>
      </c>
      <c r="AD386" s="531">
        <f t="shared" si="135"/>
        <v>0</v>
      </c>
      <c r="AE386" s="531">
        <f t="shared" si="135"/>
        <v>0</v>
      </c>
      <c r="AF386" s="531">
        <f t="shared" si="135"/>
        <v>0</v>
      </c>
      <c r="AG386" s="517"/>
      <c r="AH386" s="538">
        <f>AB386-J192</f>
        <v>0</v>
      </c>
      <c r="AI386" s="538">
        <f t="shared" ref="AI386:AL386" si="138">AC386-K192</f>
        <v>101.23696070603309</v>
      </c>
      <c r="AJ386" s="538">
        <f t="shared" si="138"/>
        <v>2.4324865662887305</v>
      </c>
      <c r="AK386" s="538">
        <f t="shared" si="138"/>
        <v>2.7547388123733754</v>
      </c>
      <c r="AL386" s="538">
        <f t="shared" si="138"/>
        <v>2.9419821176504684</v>
      </c>
      <c r="AM386" s="517"/>
      <c r="AN386" s="517"/>
      <c r="AO386" s="517"/>
      <c r="AP386" s="517"/>
      <c r="AQ386" s="517"/>
      <c r="AR386" s="517"/>
      <c r="AS386" s="517"/>
      <c r="AT386" s="517"/>
      <c r="AU386" s="517"/>
      <c r="AV386" s="517"/>
      <c r="AW386" s="517"/>
      <c r="AX386" s="517"/>
    </row>
    <row r="387" spans="1:50" customFormat="1">
      <c r="A387" s="517"/>
      <c r="B387" s="537" t="s">
        <v>718</v>
      </c>
      <c r="C387" s="517"/>
      <c r="D387" s="531">
        <v>0</v>
      </c>
      <c r="E387" s="531">
        <v>1.6382285077839001</v>
      </c>
      <c r="F387" s="531">
        <v>1.8241500689542249</v>
      </c>
      <c r="G387" s="531">
        <v>1.8767179468006248</v>
      </c>
      <c r="H387" s="531">
        <v>1.9317388897322871</v>
      </c>
      <c r="I387" s="532"/>
      <c r="J387" s="531">
        <f>IF(J197="",0,J197)</f>
        <v>0</v>
      </c>
      <c r="K387" s="531">
        <f t="shared" ref="K387:N387" si="139">IF(K197="",0,K197)</f>
        <v>0</v>
      </c>
      <c r="L387" s="531">
        <f t="shared" si="139"/>
        <v>0</v>
      </c>
      <c r="M387" s="531">
        <f t="shared" si="139"/>
        <v>0</v>
      </c>
      <c r="N387" s="531">
        <f t="shared" si="139"/>
        <v>0</v>
      </c>
      <c r="O387" s="532"/>
      <c r="P387" s="533">
        <f>J200</f>
        <v>0</v>
      </c>
      <c r="Q387" s="533">
        <f>K200</f>
        <v>0</v>
      </c>
      <c r="R387" s="533">
        <f>L200</f>
        <v>0</v>
      </c>
      <c r="S387" s="533">
        <f>M200</f>
        <v>0</v>
      </c>
      <c r="T387" s="533">
        <f>N200</f>
        <v>0</v>
      </c>
      <c r="U387" s="532"/>
      <c r="V387" s="533">
        <f>J201</f>
        <v>-0.33817027106716369</v>
      </c>
      <c r="W387" s="533">
        <f>K201</f>
        <v>-0.97412577314238913</v>
      </c>
      <c r="X387" s="533">
        <f>L201</f>
        <v>0</v>
      </c>
      <c r="Y387" s="533">
        <f>M201</f>
        <v>0</v>
      </c>
      <c r="Z387" s="533">
        <f>N201</f>
        <v>0</v>
      </c>
      <c r="AA387" s="532"/>
      <c r="AB387" s="531">
        <f t="shared" si="135"/>
        <v>-0.33817027106716369</v>
      </c>
      <c r="AC387" s="531">
        <f t="shared" si="135"/>
        <v>0.66410273464151093</v>
      </c>
      <c r="AD387" s="531">
        <f t="shared" si="135"/>
        <v>1.8241500689542249</v>
      </c>
      <c r="AE387" s="531">
        <f t="shared" si="135"/>
        <v>1.8767179468006248</v>
      </c>
      <c r="AF387" s="531">
        <f t="shared" si="135"/>
        <v>1.9317388897322871</v>
      </c>
      <c r="AG387" s="517"/>
      <c r="AH387" s="538">
        <f>AB387-J202</f>
        <v>4.929390229335695E-14</v>
      </c>
      <c r="AI387" s="538">
        <f t="shared" ref="AI387:AL387" si="140">AC387-K202</f>
        <v>1.6382285077839294</v>
      </c>
      <c r="AJ387" s="538">
        <f t="shared" si="140"/>
        <v>1.8241500689542249</v>
      </c>
      <c r="AK387" s="538">
        <f t="shared" si="140"/>
        <v>1.8767179468006248</v>
      </c>
      <c r="AL387" s="538">
        <f t="shared" si="140"/>
        <v>1.9317388897322871</v>
      </c>
      <c r="AM387" s="517"/>
      <c r="AN387" s="517"/>
      <c r="AO387" s="517"/>
      <c r="AP387" s="517"/>
      <c r="AQ387" s="517"/>
      <c r="AR387" s="517"/>
      <c r="AS387" s="517"/>
      <c r="AT387" s="517"/>
      <c r="AU387" s="517"/>
      <c r="AV387" s="517"/>
      <c r="AW387" s="517"/>
      <c r="AX387" s="517"/>
    </row>
    <row r="388" spans="1:50" customFormat="1">
      <c r="A388" s="517"/>
      <c r="B388" s="537" t="s">
        <v>719</v>
      </c>
      <c r="C388" s="517"/>
      <c r="D388" s="531">
        <v>0</v>
      </c>
      <c r="E388" s="531">
        <v>-1.4404340533076265E-3</v>
      </c>
      <c r="F388" s="531">
        <v>-1.9837297526805742E-3</v>
      </c>
      <c r="G388" s="531">
        <v>-2.0335562273885444E-3</v>
      </c>
      <c r="H388" s="531">
        <v>-2.0854276137356464E-3</v>
      </c>
      <c r="I388" s="532"/>
      <c r="J388" s="531">
        <f>IF(J207="",0,J207)</f>
        <v>0</v>
      </c>
      <c r="K388" s="531">
        <f t="shared" ref="K388:N388" si="141">IF(K207="",0,K207)</f>
        <v>3.0291760433213852</v>
      </c>
      <c r="L388" s="531">
        <f t="shared" si="141"/>
        <v>0</v>
      </c>
      <c r="M388" s="531">
        <f t="shared" si="141"/>
        <v>0</v>
      </c>
      <c r="N388" s="531">
        <f t="shared" si="141"/>
        <v>0</v>
      </c>
      <c r="O388" s="532"/>
      <c r="P388" s="533">
        <f>J210</f>
        <v>0</v>
      </c>
      <c r="Q388" s="533">
        <f>K210</f>
        <v>0</v>
      </c>
      <c r="R388" s="533">
        <f>L210</f>
        <v>0</v>
      </c>
      <c r="S388" s="533">
        <f>M210</f>
        <v>0</v>
      </c>
      <c r="T388" s="533">
        <f>N210</f>
        <v>0</v>
      </c>
      <c r="U388" s="532"/>
      <c r="V388" s="533">
        <f>J211</f>
        <v>0</v>
      </c>
      <c r="W388" s="533">
        <f>K211</f>
        <v>0</v>
      </c>
      <c r="X388" s="533">
        <f>L211</f>
        <v>0</v>
      </c>
      <c r="Y388" s="533">
        <f>M211</f>
        <v>0</v>
      </c>
      <c r="Z388" s="533">
        <f>N211</f>
        <v>0</v>
      </c>
      <c r="AA388" s="532"/>
      <c r="AB388" s="531">
        <f t="shared" si="135"/>
        <v>0</v>
      </c>
      <c r="AC388" s="531">
        <f t="shared" si="135"/>
        <v>3.0277356092680776</v>
      </c>
      <c r="AD388" s="531">
        <f t="shared" si="135"/>
        <v>-1.9837297526805742E-3</v>
      </c>
      <c r="AE388" s="531">
        <f t="shared" si="135"/>
        <v>-2.0335562273885444E-3</v>
      </c>
      <c r="AF388" s="531">
        <f t="shared" si="135"/>
        <v>-2.0854276137356464E-3</v>
      </c>
      <c r="AG388" s="517"/>
      <c r="AH388" s="538">
        <f>AB388-J212</f>
        <v>0</v>
      </c>
      <c r="AI388" s="538">
        <f t="shared" ref="AI388:AL388" si="142">AC388-K212</f>
        <v>-2.9723133226549834</v>
      </c>
      <c r="AJ388" s="538">
        <f t="shared" si="142"/>
        <v>-3.298458257022105</v>
      </c>
      <c r="AK388" s="538">
        <f t="shared" si="142"/>
        <v>-3.3829343972783477</v>
      </c>
      <c r="AL388" s="538">
        <f t="shared" si="142"/>
        <v>-3.4671648239328761</v>
      </c>
      <c r="AM388" s="517"/>
      <c r="AN388" s="517"/>
      <c r="AO388" s="517"/>
      <c r="AP388" s="517"/>
      <c r="AQ388" s="517"/>
      <c r="AR388" s="517"/>
      <c r="AS388" s="517"/>
      <c r="AT388" s="517"/>
      <c r="AU388" s="517"/>
      <c r="AV388" s="517"/>
      <c r="AW388" s="517"/>
      <c r="AX388" s="517"/>
    </row>
    <row r="389" spans="1:50" customFormat="1">
      <c r="A389" s="517"/>
      <c r="B389" s="537" t="s">
        <v>720</v>
      </c>
      <c r="C389" s="517"/>
      <c r="D389" s="531">
        <v>0</v>
      </c>
      <c r="E389" s="531">
        <v>0</v>
      </c>
      <c r="F389" s="531">
        <v>0</v>
      </c>
      <c r="G389" s="531">
        <v>0</v>
      </c>
      <c r="H389" s="531">
        <v>0</v>
      </c>
      <c r="I389" s="532"/>
      <c r="J389" s="531">
        <f>IF(J217="",0,J217)</f>
        <v>0</v>
      </c>
      <c r="K389" s="531">
        <f t="shared" ref="K389:N389" si="143">IF(K217="",0,K217)</f>
        <v>3.6139427813997251</v>
      </c>
      <c r="L389" s="531">
        <f t="shared" si="143"/>
        <v>0</v>
      </c>
      <c r="M389" s="531">
        <f t="shared" si="143"/>
        <v>0</v>
      </c>
      <c r="N389" s="531">
        <f t="shared" si="143"/>
        <v>0</v>
      </c>
      <c r="O389" s="532"/>
      <c r="P389" s="533">
        <f>J220</f>
        <v>0</v>
      </c>
      <c r="Q389" s="533">
        <f t="shared" ref="Q389:T389" si="144">K220</f>
        <v>0</v>
      </c>
      <c r="R389" s="533">
        <f t="shared" si="144"/>
        <v>0</v>
      </c>
      <c r="S389" s="533">
        <f t="shared" si="144"/>
        <v>0</v>
      </c>
      <c r="T389" s="533">
        <f t="shared" si="144"/>
        <v>0</v>
      </c>
      <c r="U389" s="532"/>
      <c r="V389" s="533">
        <f>J221</f>
        <v>0</v>
      </c>
      <c r="W389" s="533">
        <f t="shared" ref="W389:Z389" si="145">K221</f>
        <v>0</v>
      </c>
      <c r="X389" s="533">
        <f t="shared" si="145"/>
        <v>0</v>
      </c>
      <c r="Y389" s="533">
        <f t="shared" si="145"/>
        <v>0</v>
      </c>
      <c r="Z389" s="533">
        <f t="shared" si="145"/>
        <v>0</v>
      </c>
      <c r="AA389" s="532"/>
      <c r="AB389" s="531">
        <f t="shared" si="135"/>
        <v>0</v>
      </c>
      <c r="AC389" s="531">
        <f t="shared" si="135"/>
        <v>3.6139427813997251</v>
      </c>
      <c r="AD389" s="531">
        <f t="shared" si="135"/>
        <v>0</v>
      </c>
      <c r="AE389" s="531">
        <f t="shared" si="135"/>
        <v>0</v>
      </c>
      <c r="AF389" s="531">
        <f t="shared" si="135"/>
        <v>0</v>
      </c>
      <c r="AG389" s="517"/>
      <c r="AH389" s="538">
        <f>AB389-J222</f>
        <v>0</v>
      </c>
      <c r="AI389" s="538">
        <f t="shared" ref="AI389:AL389" si="146">AC389-K222</f>
        <v>-13.228600267843593</v>
      </c>
      <c r="AJ389" s="538">
        <f t="shared" si="146"/>
        <v>-14.430195410886824</v>
      </c>
      <c r="AK389" s="538">
        <f t="shared" si="146"/>
        <v>-15.034008960461051</v>
      </c>
      <c r="AL389" s="538">
        <f t="shared" si="146"/>
        <v>-15.542016738088023</v>
      </c>
      <c r="AM389" s="517"/>
      <c r="AN389" s="517"/>
      <c r="AO389" s="517"/>
      <c r="AP389" s="517"/>
      <c r="AQ389" s="517"/>
      <c r="AR389" s="517"/>
      <c r="AS389" s="517"/>
      <c r="AT389" s="517"/>
      <c r="AU389" s="517"/>
      <c r="AV389" s="517"/>
      <c r="AW389" s="517"/>
      <c r="AX389" s="517"/>
    </row>
    <row r="390" spans="1:50" customFormat="1">
      <c r="A390" s="517"/>
      <c r="B390" s="537" t="s">
        <v>721</v>
      </c>
      <c r="C390" s="517"/>
      <c r="D390" s="531">
        <v>0</v>
      </c>
      <c r="E390" s="531">
        <v>-6.0131581970519701</v>
      </c>
      <c r="F390" s="531">
        <v>-8.9838063527565737E-2</v>
      </c>
      <c r="G390" s="531">
        <v>-9.2176810119326547E-2</v>
      </c>
      <c r="H390" s="531">
        <v>-9.4608316378469226E-2</v>
      </c>
      <c r="I390" s="532"/>
      <c r="J390" s="531">
        <f>IF(J227="",0,J227)</f>
        <v>0</v>
      </c>
      <c r="K390" s="531">
        <f t="shared" ref="K390:N390" si="147">IF(K227="",0,K227)</f>
        <v>-1.2113431186111967E-2</v>
      </c>
      <c r="L390" s="531">
        <f t="shared" si="147"/>
        <v>0</v>
      </c>
      <c r="M390" s="531">
        <f t="shared" si="147"/>
        <v>0</v>
      </c>
      <c r="N390" s="531">
        <f t="shared" si="147"/>
        <v>0</v>
      </c>
      <c r="O390" s="532"/>
      <c r="P390" s="533">
        <f>J230</f>
        <v>0</v>
      </c>
      <c r="Q390" s="533">
        <f t="shared" ref="Q390:T390" si="148">K230</f>
        <v>12.826137920809041</v>
      </c>
      <c r="R390" s="533">
        <f t="shared" si="148"/>
        <v>0</v>
      </c>
      <c r="S390" s="533">
        <f t="shared" si="148"/>
        <v>0</v>
      </c>
      <c r="T390" s="533">
        <f t="shared" si="148"/>
        <v>0</v>
      </c>
      <c r="U390" s="532"/>
      <c r="V390" s="533">
        <f>J231</f>
        <v>0</v>
      </c>
      <c r="W390" s="533">
        <f t="shared" ref="W390:Z390" si="149">K231</f>
        <v>0</v>
      </c>
      <c r="X390" s="533">
        <f t="shared" si="149"/>
        <v>0</v>
      </c>
      <c r="Y390" s="533">
        <f t="shared" si="149"/>
        <v>0</v>
      </c>
      <c r="Z390" s="533">
        <f t="shared" si="149"/>
        <v>0</v>
      </c>
      <c r="AA390" s="532"/>
      <c r="AB390" s="531">
        <f t="shared" si="135"/>
        <v>0</v>
      </c>
      <c r="AC390" s="531">
        <f t="shared" si="135"/>
        <v>6.8008662925709586</v>
      </c>
      <c r="AD390" s="531">
        <f t="shared" si="135"/>
        <v>-8.9838063527565737E-2</v>
      </c>
      <c r="AE390" s="531">
        <f t="shared" si="135"/>
        <v>-9.2176810119326547E-2</v>
      </c>
      <c r="AF390" s="531">
        <f t="shared" si="135"/>
        <v>-9.4608316378469226E-2</v>
      </c>
      <c r="AG390" s="517"/>
      <c r="AH390" s="538">
        <f>AB390-J232</f>
        <v>0</v>
      </c>
      <c r="AI390" s="538">
        <f t="shared" ref="AI390:AL390" si="150">AC390-K232</f>
        <v>-6.0131721102792426</v>
      </c>
      <c r="AJ390" s="538">
        <f t="shared" si="150"/>
        <v>-8.9838063527565737E-2</v>
      </c>
      <c r="AK390" s="538">
        <f t="shared" si="150"/>
        <v>-9.2176810119326547E-2</v>
      </c>
      <c r="AL390" s="538">
        <f t="shared" si="150"/>
        <v>-9.4608316378469226E-2</v>
      </c>
      <c r="AM390" s="517"/>
      <c r="AN390" s="517"/>
      <c r="AO390" s="517"/>
      <c r="AP390" s="517"/>
      <c r="AQ390" s="517"/>
      <c r="AR390" s="517"/>
      <c r="AS390" s="517"/>
      <c r="AT390" s="517"/>
      <c r="AU390" s="517"/>
      <c r="AV390" s="517"/>
      <c r="AW390" s="517"/>
      <c r="AX390" s="517"/>
    </row>
    <row r="391" spans="1:50" customFormat="1">
      <c r="A391" s="517"/>
      <c r="B391" s="537" t="s">
        <v>722</v>
      </c>
      <c r="C391" s="517"/>
      <c r="D391" s="531">
        <v>0</v>
      </c>
      <c r="E391" s="531">
        <v>0.39752370439959961</v>
      </c>
      <c r="F391" s="531">
        <v>0.40535204385787438</v>
      </c>
      <c r="G391" s="531">
        <v>0.44328070802509956</v>
      </c>
      <c r="H391" s="531">
        <v>0.33313215967348242</v>
      </c>
      <c r="I391" s="532"/>
      <c r="J391" s="531">
        <f>IF(J237="",0,J237)</f>
        <v>0</v>
      </c>
      <c r="K391" s="531">
        <f t="shared" ref="K391:N391" si="151">IF(K237="",0,K237)</f>
        <v>2.6084069773528711</v>
      </c>
      <c r="L391" s="531">
        <f t="shared" si="151"/>
        <v>0</v>
      </c>
      <c r="M391" s="531">
        <f t="shared" si="151"/>
        <v>0</v>
      </c>
      <c r="N391" s="531">
        <f t="shared" si="151"/>
        <v>0</v>
      </c>
      <c r="O391" s="532"/>
      <c r="P391" s="533">
        <f>J240</f>
        <v>0</v>
      </c>
      <c r="Q391" s="533">
        <f t="shared" ref="Q391:T391" si="152">K240</f>
        <v>0</v>
      </c>
      <c r="R391" s="533">
        <f t="shared" si="152"/>
        <v>0</v>
      </c>
      <c r="S391" s="533">
        <f t="shared" si="152"/>
        <v>0</v>
      </c>
      <c r="T391" s="533">
        <f t="shared" si="152"/>
        <v>0</v>
      </c>
      <c r="U391" s="532"/>
      <c r="V391" s="533">
        <f>J241</f>
        <v>0</v>
      </c>
      <c r="W391" s="533">
        <f t="shared" ref="W391:Z391" si="153">K241</f>
        <v>0</v>
      </c>
      <c r="X391" s="533">
        <f t="shared" si="153"/>
        <v>0</v>
      </c>
      <c r="Y391" s="533">
        <f t="shared" si="153"/>
        <v>0</v>
      </c>
      <c r="Z391" s="533">
        <f t="shared" si="153"/>
        <v>0</v>
      </c>
      <c r="AA391" s="532"/>
      <c r="AB391" s="531">
        <f t="shared" si="135"/>
        <v>0</v>
      </c>
      <c r="AC391" s="531">
        <f t="shared" si="135"/>
        <v>3.0059306817524707</v>
      </c>
      <c r="AD391" s="531">
        <f t="shared" si="135"/>
        <v>0.40535204385787438</v>
      </c>
      <c r="AE391" s="531">
        <f t="shared" si="135"/>
        <v>0.44328070802509956</v>
      </c>
      <c r="AF391" s="531">
        <f t="shared" si="135"/>
        <v>0.33313215967348242</v>
      </c>
      <c r="AG391" s="517"/>
      <c r="AH391" s="538">
        <f>AB391-J242</f>
        <v>0</v>
      </c>
      <c r="AI391" s="538">
        <f t="shared" ref="AI391:AL391" si="154">AC391-K242</f>
        <v>-13.382645662553291</v>
      </c>
      <c r="AJ391" s="538">
        <f t="shared" si="154"/>
        <v>-25.667370557324716</v>
      </c>
      <c r="AK391" s="538">
        <f t="shared" si="154"/>
        <v>0.44328070802509956</v>
      </c>
      <c r="AL391" s="538">
        <f t="shared" si="154"/>
        <v>0.33313215967348242</v>
      </c>
      <c r="AM391" s="517"/>
      <c r="AN391" s="517"/>
      <c r="AO391" s="517"/>
      <c r="AP391" s="517"/>
      <c r="AQ391" s="517"/>
      <c r="AR391" s="517"/>
      <c r="AS391" s="517"/>
      <c r="AT391" s="517"/>
      <c r="AU391" s="517"/>
      <c r="AV391" s="517"/>
      <c r="AW391" s="517"/>
      <c r="AX391" s="517"/>
    </row>
    <row r="392" spans="1:50" customFormat="1">
      <c r="A392" s="517"/>
      <c r="B392" s="537" t="s">
        <v>723</v>
      </c>
      <c r="C392" s="517"/>
      <c r="D392" s="531">
        <v>0</v>
      </c>
      <c r="E392" s="531">
        <v>10.765786771986843</v>
      </c>
      <c r="F392" s="531">
        <v>9.5969153852391855</v>
      </c>
      <c r="G392" s="531">
        <v>9.6779908113556985</v>
      </c>
      <c r="H392" s="531">
        <v>9.8580147706789489</v>
      </c>
      <c r="I392" s="532"/>
      <c r="J392" s="531">
        <f>IF(J247="",0,J247)</f>
        <v>0</v>
      </c>
      <c r="K392" s="531">
        <f t="shared" ref="K392:N392" si="155">IF(K247="",0,K247)</f>
        <v>-0.16363681365621119</v>
      </c>
      <c r="L392" s="531">
        <f t="shared" si="155"/>
        <v>0</v>
      </c>
      <c r="M392" s="531">
        <f t="shared" si="155"/>
        <v>0</v>
      </c>
      <c r="N392" s="531">
        <f t="shared" si="155"/>
        <v>0</v>
      </c>
      <c r="O392" s="532"/>
      <c r="P392" s="533">
        <f>J250</f>
        <v>0</v>
      </c>
      <c r="Q392" s="533">
        <f t="shared" ref="Q392:T392" si="156">K250</f>
        <v>0</v>
      </c>
      <c r="R392" s="533">
        <f t="shared" si="156"/>
        <v>0</v>
      </c>
      <c r="S392" s="533">
        <f t="shared" si="156"/>
        <v>0</v>
      </c>
      <c r="T392" s="533">
        <f t="shared" si="156"/>
        <v>0</v>
      </c>
      <c r="U392" s="532"/>
      <c r="V392" s="533">
        <f>J251</f>
        <v>0</v>
      </c>
      <c r="W392" s="533">
        <f t="shared" ref="W392:Z392" si="157">K251</f>
        <v>0</v>
      </c>
      <c r="X392" s="533">
        <f t="shared" si="157"/>
        <v>0</v>
      </c>
      <c r="Y392" s="533">
        <f t="shared" si="157"/>
        <v>0</v>
      </c>
      <c r="Z392" s="533">
        <f t="shared" si="157"/>
        <v>0</v>
      </c>
      <c r="AA392" s="532"/>
      <c r="AB392" s="531">
        <f t="shared" si="135"/>
        <v>0</v>
      </c>
      <c r="AC392" s="531">
        <f t="shared" si="135"/>
        <v>10.602149958330632</v>
      </c>
      <c r="AD392" s="531">
        <f t="shared" si="135"/>
        <v>9.5969153852391855</v>
      </c>
      <c r="AE392" s="531">
        <f t="shared" si="135"/>
        <v>9.6779908113556985</v>
      </c>
      <c r="AF392" s="531">
        <f t="shared" si="135"/>
        <v>9.8580147706789489</v>
      </c>
      <c r="AG392" s="517"/>
      <c r="AH392" s="538">
        <f>AB392-J252</f>
        <v>0</v>
      </c>
      <c r="AI392" s="538">
        <f t="shared" ref="AI392:AL392" si="158">AC392-K252</f>
        <v>5.6902682657306407</v>
      </c>
      <c r="AJ392" s="538">
        <f t="shared" si="158"/>
        <v>9.5969153852391855</v>
      </c>
      <c r="AK392" s="538">
        <f t="shared" si="158"/>
        <v>9.6779908113556985</v>
      </c>
      <c r="AL392" s="538">
        <f t="shared" si="158"/>
        <v>9.8580147706789489</v>
      </c>
      <c r="AM392" s="517"/>
      <c r="AN392" s="517"/>
      <c r="AO392" s="517"/>
      <c r="AP392" s="517"/>
      <c r="AQ392" s="517"/>
      <c r="AR392" s="517"/>
      <c r="AS392" s="517"/>
      <c r="AT392" s="517"/>
      <c r="AU392" s="517"/>
      <c r="AV392" s="517"/>
      <c r="AW392" s="517"/>
      <c r="AX392" s="517"/>
    </row>
    <row r="393" spans="1:50" customFormat="1">
      <c r="A393" s="517"/>
      <c r="B393" s="537" t="s">
        <v>724</v>
      </c>
      <c r="C393" s="517"/>
      <c r="D393" s="531">
        <v>0</v>
      </c>
      <c r="E393" s="531">
        <v>12.870669147325987</v>
      </c>
      <c r="F393" s="531">
        <v>15.421090899325748</v>
      </c>
      <c r="G393" s="531">
        <v>16.97431300740692</v>
      </c>
      <c r="H393" s="531">
        <v>17.487375611976518</v>
      </c>
      <c r="I393" s="532"/>
      <c r="J393" s="531">
        <f>IF(J257="",0,J257)</f>
        <v>0</v>
      </c>
      <c r="K393" s="531">
        <f t="shared" ref="K393:N393" si="159">IF(K257="",0,K257)</f>
        <v>0</v>
      </c>
      <c r="L393" s="531">
        <f t="shared" si="159"/>
        <v>0</v>
      </c>
      <c r="M393" s="531">
        <f t="shared" si="159"/>
        <v>0</v>
      </c>
      <c r="N393" s="531">
        <f t="shared" si="159"/>
        <v>0</v>
      </c>
      <c r="O393" s="532"/>
      <c r="P393" s="533">
        <f>J260</f>
        <v>0</v>
      </c>
      <c r="Q393" s="533">
        <f t="shared" ref="Q393:T393" si="160">K260</f>
        <v>0</v>
      </c>
      <c r="R393" s="533">
        <f t="shared" si="160"/>
        <v>0</v>
      </c>
      <c r="S393" s="533">
        <f t="shared" si="160"/>
        <v>0</v>
      </c>
      <c r="T393" s="533">
        <f t="shared" si="160"/>
        <v>0</v>
      </c>
      <c r="U393" s="532"/>
      <c r="V393" s="533">
        <f>J261</f>
        <v>0</v>
      </c>
      <c r="W393" s="533">
        <f t="shared" ref="W393:Z393" si="161">K261</f>
        <v>0</v>
      </c>
      <c r="X393" s="533">
        <f t="shared" si="161"/>
        <v>0</v>
      </c>
      <c r="Y393" s="533">
        <f t="shared" si="161"/>
        <v>0</v>
      </c>
      <c r="Z393" s="533">
        <f t="shared" si="161"/>
        <v>0</v>
      </c>
      <c r="AA393" s="532"/>
      <c r="AB393" s="531">
        <f t="shared" si="135"/>
        <v>0</v>
      </c>
      <c r="AC393" s="531">
        <f t="shared" si="135"/>
        <v>12.870669147325987</v>
      </c>
      <c r="AD393" s="531">
        <f t="shared" si="135"/>
        <v>15.421090899325748</v>
      </c>
      <c r="AE393" s="531">
        <f t="shared" si="135"/>
        <v>16.97431300740692</v>
      </c>
      <c r="AF393" s="531">
        <f t="shared" si="135"/>
        <v>17.487375611976518</v>
      </c>
      <c r="AG393" s="517"/>
      <c r="AH393" s="538">
        <f>AB393-J262</f>
        <v>0</v>
      </c>
      <c r="AI393" s="538">
        <f t="shared" ref="AI393:AL393" si="162">AC393-K262</f>
        <v>21.254831711405576</v>
      </c>
      <c r="AJ393" s="538">
        <f t="shared" si="162"/>
        <v>15.421090899325748</v>
      </c>
      <c r="AK393" s="538">
        <f t="shared" si="162"/>
        <v>16.97431300740692</v>
      </c>
      <c r="AL393" s="538">
        <f t="shared" si="162"/>
        <v>17.487375611976518</v>
      </c>
      <c r="AM393" s="517"/>
      <c r="AN393" s="517"/>
      <c r="AO393" s="517"/>
      <c r="AP393" s="517"/>
      <c r="AQ393" s="517"/>
      <c r="AR393" s="517"/>
      <c r="AS393" s="517"/>
      <c r="AT393" s="517"/>
      <c r="AU393" s="517"/>
      <c r="AV393" s="517"/>
      <c r="AW393" s="517"/>
      <c r="AX393" s="517"/>
    </row>
    <row r="394" spans="1:50" customFormat="1">
      <c r="A394" s="517"/>
      <c r="B394" s="537" t="s">
        <v>699</v>
      </c>
      <c r="C394" s="517"/>
      <c r="D394" s="531">
        <v>0</v>
      </c>
      <c r="E394" s="531">
        <v>3.1145808621351918</v>
      </c>
      <c r="F394" s="531">
        <v>3.5458028519727804</v>
      </c>
      <c r="G394" s="531">
        <v>3.6952623954620094</v>
      </c>
      <c r="H394" s="531">
        <v>3.8393264189491561</v>
      </c>
      <c r="I394" s="532"/>
      <c r="J394" s="531">
        <f>IF(J267="",0,J267)</f>
        <v>0</v>
      </c>
      <c r="K394" s="531">
        <f t="shared" ref="K394:N394" si="163">IF(K267="",0,K267)</f>
        <v>0</v>
      </c>
      <c r="L394" s="531">
        <f t="shared" si="163"/>
        <v>0</v>
      </c>
      <c r="M394" s="531">
        <f t="shared" si="163"/>
        <v>0</v>
      </c>
      <c r="N394" s="531">
        <f t="shared" si="163"/>
        <v>0</v>
      </c>
      <c r="O394" s="532"/>
      <c r="P394" s="533">
        <f>J270</f>
        <v>0</v>
      </c>
      <c r="Q394" s="533">
        <f t="shared" ref="Q394:T394" si="164">K270</f>
        <v>-12.826137920809041</v>
      </c>
      <c r="R394" s="533">
        <f t="shared" si="164"/>
        <v>0</v>
      </c>
      <c r="S394" s="533">
        <f t="shared" si="164"/>
        <v>0</v>
      </c>
      <c r="T394" s="533">
        <f t="shared" si="164"/>
        <v>0</v>
      </c>
      <c r="U394" s="532"/>
      <c r="V394" s="533">
        <f>J271</f>
        <v>0</v>
      </c>
      <c r="W394" s="533">
        <f t="shared" ref="W394:Z394" si="165">K271</f>
        <v>0</v>
      </c>
      <c r="X394" s="533">
        <f t="shared" si="165"/>
        <v>0</v>
      </c>
      <c r="Y394" s="533">
        <f t="shared" si="165"/>
        <v>0</v>
      </c>
      <c r="Z394" s="533">
        <f t="shared" si="165"/>
        <v>0</v>
      </c>
      <c r="AA394" s="532"/>
      <c r="AB394" s="531">
        <f t="shared" si="135"/>
        <v>0</v>
      </c>
      <c r="AC394" s="531">
        <f t="shared" si="135"/>
        <v>-9.7115570586738489</v>
      </c>
      <c r="AD394" s="531">
        <f t="shared" si="135"/>
        <v>3.5458028519727804</v>
      </c>
      <c r="AE394" s="531">
        <f t="shared" si="135"/>
        <v>3.6952623954620094</v>
      </c>
      <c r="AF394" s="531">
        <f t="shared" si="135"/>
        <v>3.8393264189491561</v>
      </c>
      <c r="AG394" s="517"/>
      <c r="AH394" s="538">
        <f>AB394-J272</f>
        <v>0</v>
      </c>
      <c r="AI394" s="538">
        <f t="shared" ref="AI394:AL394" si="166">AC394-K272</f>
        <v>3.1145808621352113</v>
      </c>
      <c r="AJ394" s="538">
        <f t="shared" si="166"/>
        <v>3.5458028519727804</v>
      </c>
      <c r="AK394" s="538">
        <f t="shared" si="166"/>
        <v>3.6952623954620094</v>
      </c>
      <c r="AL394" s="538">
        <f t="shared" si="166"/>
        <v>3.8393264189491561</v>
      </c>
      <c r="AM394" s="517"/>
      <c r="AN394" s="517"/>
      <c r="AO394" s="517"/>
      <c r="AP394" s="517"/>
      <c r="AQ394" s="517"/>
      <c r="AR394" s="517"/>
      <c r="AS394" s="517"/>
      <c r="AT394" s="517"/>
      <c r="AU394" s="517"/>
      <c r="AV394" s="517"/>
      <c r="AW394" s="517"/>
      <c r="AX394" s="517"/>
    </row>
    <row r="395" spans="1:50" customFormat="1">
      <c r="A395" s="517"/>
      <c r="B395" s="537" t="s">
        <v>700</v>
      </c>
      <c r="C395" s="517"/>
      <c r="D395" s="531">
        <v>0</v>
      </c>
      <c r="E395" s="531">
        <v>1.648120251414106</v>
      </c>
      <c r="F395" s="531">
        <v>1.3605589630558939</v>
      </c>
      <c r="G395" s="531">
        <v>1.6108540813474974</v>
      </c>
      <c r="H395" s="531">
        <v>1.954239210057267</v>
      </c>
      <c r="I395" s="532"/>
      <c r="J395" s="531">
        <f>IF(J277="",0,J277)</f>
        <v>0</v>
      </c>
      <c r="K395" s="531">
        <f t="shared" ref="K395:N395" si="167">IF(K277="",0,K277)</f>
        <v>0</v>
      </c>
      <c r="L395" s="531">
        <f t="shared" si="167"/>
        <v>0</v>
      </c>
      <c r="M395" s="531">
        <f t="shared" si="167"/>
        <v>0</v>
      </c>
      <c r="N395" s="531">
        <f t="shared" si="167"/>
        <v>0</v>
      </c>
      <c r="O395" s="532"/>
      <c r="P395" s="533">
        <f>J280</f>
        <v>0</v>
      </c>
      <c r="Q395" s="533">
        <f t="shared" ref="Q395:T395" si="168">K280</f>
        <v>0</v>
      </c>
      <c r="R395" s="533">
        <f t="shared" si="168"/>
        <v>0</v>
      </c>
      <c r="S395" s="533">
        <f t="shared" si="168"/>
        <v>0</v>
      </c>
      <c r="T395" s="533">
        <f t="shared" si="168"/>
        <v>0</v>
      </c>
      <c r="U395" s="532"/>
      <c r="V395" s="533">
        <f>J281</f>
        <v>0</v>
      </c>
      <c r="W395" s="533">
        <f t="shared" ref="W395:Z395" si="169">K281</f>
        <v>-2.9423338220355721</v>
      </c>
      <c r="X395" s="533">
        <f t="shared" si="169"/>
        <v>0</v>
      </c>
      <c r="Y395" s="533">
        <f t="shared" si="169"/>
        <v>0</v>
      </c>
      <c r="Z395" s="533">
        <f t="shared" si="169"/>
        <v>0</v>
      </c>
      <c r="AA395" s="532"/>
      <c r="AB395" s="531">
        <f t="shared" si="135"/>
        <v>0</v>
      </c>
      <c r="AC395" s="531">
        <f t="shared" si="135"/>
        <v>-1.2942135706214661</v>
      </c>
      <c r="AD395" s="531">
        <f t="shared" si="135"/>
        <v>1.3605589630558939</v>
      </c>
      <c r="AE395" s="531">
        <f t="shared" si="135"/>
        <v>1.6108540813474974</v>
      </c>
      <c r="AF395" s="531">
        <f t="shared" si="135"/>
        <v>1.954239210057267</v>
      </c>
      <c r="AG395" s="517"/>
      <c r="AH395" s="517"/>
      <c r="AI395" s="517"/>
      <c r="AJ395" s="517"/>
      <c r="AK395" s="517"/>
      <c r="AL395" s="517"/>
      <c r="AM395" s="517"/>
      <c r="AN395" s="517"/>
      <c r="AO395" s="517"/>
      <c r="AP395" s="517"/>
      <c r="AQ395" s="517"/>
      <c r="AR395" s="517"/>
      <c r="AS395" s="517"/>
      <c r="AT395" s="517"/>
      <c r="AU395" s="517"/>
      <c r="AV395" s="517"/>
      <c r="AW395" s="517"/>
      <c r="AX395" s="517"/>
    </row>
    <row r="396" spans="1:50" customFormat="1">
      <c r="A396" s="517"/>
      <c r="B396" s="537" t="s">
        <v>701</v>
      </c>
      <c r="C396" s="517"/>
      <c r="D396" s="531">
        <v>0</v>
      </c>
      <c r="E396" s="531">
        <v>0</v>
      </c>
      <c r="F396" s="531">
        <v>0</v>
      </c>
      <c r="G396" s="531">
        <v>0</v>
      </c>
      <c r="H396" s="531">
        <v>0</v>
      </c>
      <c r="I396" s="532"/>
      <c r="J396" s="531">
        <f>IF(J287="",0,J287)</f>
        <v>0</v>
      </c>
      <c r="K396" s="531">
        <f t="shared" ref="K396:N396" si="170">IF(K287="",0,K287)</f>
        <v>0</v>
      </c>
      <c r="L396" s="531">
        <f t="shared" si="170"/>
        <v>0</v>
      </c>
      <c r="M396" s="531">
        <f t="shared" si="170"/>
        <v>0</v>
      </c>
      <c r="N396" s="531">
        <f t="shared" si="170"/>
        <v>0</v>
      </c>
      <c r="O396" s="532"/>
      <c r="P396" s="533">
        <f>J290</f>
        <v>0</v>
      </c>
      <c r="Q396" s="533">
        <f t="shared" ref="Q396:T396" si="171">K290</f>
        <v>0</v>
      </c>
      <c r="R396" s="533">
        <f t="shared" si="171"/>
        <v>0</v>
      </c>
      <c r="S396" s="533">
        <f t="shared" si="171"/>
        <v>0</v>
      </c>
      <c r="T396" s="533">
        <f t="shared" si="171"/>
        <v>0</v>
      </c>
      <c r="U396" s="532"/>
      <c r="V396" s="533">
        <f>J291</f>
        <v>0</v>
      </c>
      <c r="W396" s="533">
        <f t="shared" ref="W396:Z396" si="172">K291</f>
        <v>2.9423338220355721</v>
      </c>
      <c r="X396" s="533">
        <f t="shared" si="172"/>
        <v>0</v>
      </c>
      <c r="Y396" s="533">
        <f t="shared" si="172"/>
        <v>0</v>
      </c>
      <c r="Z396" s="533">
        <f t="shared" si="172"/>
        <v>0</v>
      </c>
      <c r="AA396" s="532"/>
      <c r="AB396" s="531">
        <f t="shared" si="135"/>
        <v>0</v>
      </c>
      <c r="AC396" s="531">
        <f t="shared" si="135"/>
        <v>2.9423338220355721</v>
      </c>
      <c r="AD396" s="531">
        <f t="shared" si="135"/>
        <v>0</v>
      </c>
      <c r="AE396" s="531">
        <f t="shared" si="135"/>
        <v>0</v>
      </c>
      <c r="AF396" s="531">
        <f t="shared" si="135"/>
        <v>0</v>
      </c>
      <c r="AG396" s="517"/>
      <c r="AH396" s="517"/>
      <c r="AI396" s="517"/>
      <c r="AJ396" s="517"/>
      <c r="AK396" s="517"/>
      <c r="AL396" s="517"/>
      <c r="AM396" s="517"/>
      <c r="AN396" s="517"/>
      <c r="AO396" s="517"/>
      <c r="AP396" s="517"/>
      <c r="AQ396" s="517"/>
      <c r="AR396" s="517"/>
      <c r="AS396" s="517"/>
      <c r="AT396" s="517"/>
      <c r="AU396" s="517"/>
      <c r="AV396" s="517"/>
      <c r="AW396" s="517"/>
      <c r="AX396" s="517"/>
    </row>
    <row r="397" spans="1:50" customFormat="1">
      <c r="A397" s="517"/>
      <c r="B397" s="537" t="s">
        <v>701</v>
      </c>
      <c r="C397" s="517"/>
      <c r="D397" s="531">
        <v>0</v>
      </c>
      <c r="E397" s="531">
        <v>0</v>
      </c>
      <c r="F397" s="531">
        <v>0</v>
      </c>
      <c r="G397" s="531">
        <v>0</v>
      </c>
      <c r="H397" s="531">
        <v>0</v>
      </c>
      <c r="I397" s="532"/>
      <c r="J397" s="531">
        <f>IF(J297="",0,J297)</f>
        <v>0</v>
      </c>
      <c r="K397" s="531">
        <f t="shared" ref="K397:N397" si="173">IF(K297="",0,K297)</f>
        <v>0</v>
      </c>
      <c r="L397" s="531">
        <f t="shared" si="173"/>
        <v>0</v>
      </c>
      <c r="M397" s="531">
        <f t="shared" si="173"/>
        <v>0</v>
      </c>
      <c r="N397" s="531">
        <f t="shared" si="173"/>
        <v>0</v>
      </c>
      <c r="O397" s="532"/>
      <c r="P397" s="533">
        <f>J300</f>
        <v>0</v>
      </c>
      <c r="Q397" s="533">
        <f t="shared" ref="Q397:T397" si="174">K300</f>
        <v>0</v>
      </c>
      <c r="R397" s="533">
        <f t="shared" si="174"/>
        <v>0</v>
      </c>
      <c r="S397" s="533">
        <f t="shared" si="174"/>
        <v>0</v>
      </c>
      <c r="T397" s="533">
        <f t="shared" si="174"/>
        <v>0</v>
      </c>
      <c r="U397" s="532"/>
      <c r="V397" s="533">
        <f>J301</f>
        <v>0</v>
      </c>
      <c r="W397" s="533">
        <f t="shared" ref="W397:Z397" si="175">K301</f>
        <v>-2.9423338220355721</v>
      </c>
      <c r="X397" s="533">
        <f t="shared" si="175"/>
        <v>0</v>
      </c>
      <c r="Y397" s="533">
        <f t="shared" si="175"/>
        <v>0</v>
      </c>
      <c r="Z397" s="533">
        <f t="shared" si="175"/>
        <v>0</v>
      </c>
      <c r="AA397" s="532"/>
      <c r="AB397" s="531">
        <f t="shared" si="135"/>
        <v>0</v>
      </c>
      <c r="AC397" s="531">
        <f t="shared" si="135"/>
        <v>-2.9423338220355721</v>
      </c>
      <c r="AD397" s="531">
        <f t="shared" si="135"/>
        <v>0</v>
      </c>
      <c r="AE397" s="531">
        <f t="shared" si="135"/>
        <v>0</v>
      </c>
      <c r="AF397" s="531">
        <f t="shared" si="135"/>
        <v>0</v>
      </c>
      <c r="AG397" s="517"/>
      <c r="AH397" s="517"/>
      <c r="AI397" s="517"/>
      <c r="AJ397" s="517"/>
      <c r="AK397" s="517"/>
      <c r="AL397" s="517"/>
      <c r="AM397" s="517"/>
      <c r="AN397" s="517"/>
      <c r="AO397" s="517"/>
      <c r="AP397" s="517"/>
      <c r="AQ397" s="517"/>
      <c r="AR397" s="517"/>
      <c r="AS397" s="517"/>
      <c r="AT397" s="517"/>
      <c r="AU397" s="517"/>
      <c r="AV397" s="517"/>
      <c r="AW397" s="517"/>
      <c r="AX397" s="517"/>
    </row>
    <row r="398" spans="1:50" customFormat="1">
      <c r="A398" s="517"/>
      <c r="B398" s="537" t="s">
        <v>701</v>
      </c>
      <c r="C398" s="517"/>
      <c r="D398" s="531">
        <v>0</v>
      </c>
      <c r="E398" s="531">
        <v>0</v>
      </c>
      <c r="F398" s="531">
        <v>0</v>
      </c>
      <c r="G398" s="531">
        <v>0</v>
      </c>
      <c r="H398" s="531">
        <v>0</v>
      </c>
      <c r="I398" s="532"/>
      <c r="J398" s="531">
        <f>IF(J307="",0,J307)</f>
        <v>0</v>
      </c>
      <c r="K398" s="531">
        <f t="shared" ref="K398:N398" si="176">IF(K307="",0,K307)</f>
        <v>0</v>
      </c>
      <c r="L398" s="531">
        <f t="shared" si="176"/>
        <v>20.344458365742458</v>
      </c>
      <c r="M398" s="531">
        <f t="shared" si="176"/>
        <v>0</v>
      </c>
      <c r="N398" s="531">
        <f t="shared" si="176"/>
        <v>0</v>
      </c>
      <c r="O398" s="532"/>
      <c r="P398" s="533">
        <f>J310</f>
        <v>0</v>
      </c>
      <c r="Q398" s="533">
        <f t="shared" ref="Q398:T398" si="177">K310</f>
        <v>0</v>
      </c>
      <c r="R398" s="533">
        <f t="shared" si="177"/>
        <v>0</v>
      </c>
      <c r="S398" s="533">
        <f t="shared" si="177"/>
        <v>0</v>
      </c>
      <c r="T398" s="533">
        <f t="shared" si="177"/>
        <v>0</v>
      </c>
      <c r="U398" s="532"/>
      <c r="V398" s="533">
        <f>J311</f>
        <v>0</v>
      </c>
      <c r="W398" s="533">
        <f t="shared" ref="W398:Z398" si="178">K311</f>
        <v>5.6410307977904139E-2</v>
      </c>
      <c r="X398" s="533">
        <f t="shared" si="178"/>
        <v>0</v>
      </c>
      <c r="Y398" s="533">
        <f t="shared" si="178"/>
        <v>0</v>
      </c>
      <c r="Z398" s="533">
        <f t="shared" si="178"/>
        <v>0</v>
      </c>
      <c r="AA398" s="532"/>
      <c r="AB398" s="531">
        <f t="shared" si="135"/>
        <v>0</v>
      </c>
      <c r="AC398" s="531">
        <f t="shared" si="135"/>
        <v>5.6410307977904139E-2</v>
      </c>
      <c r="AD398" s="531">
        <f t="shared" si="135"/>
        <v>20.344458365742458</v>
      </c>
      <c r="AE398" s="531">
        <f t="shared" si="135"/>
        <v>0</v>
      </c>
      <c r="AF398" s="531">
        <f t="shared" si="135"/>
        <v>0</v>
      </c>
      <c r="AG398" s="517"/>
      <c r="AH398" s="517"/>
      <c r="AI398" s="517"/>
      <c r="AJ398" s="517"/>
      <c r="AK398" s="517"/>
      <c r="AL398" s="517"/>
      <c r="AM398" s="517"/>
      <c r="AN398" s="517"/>
      <c r="AO398" s="517"/>
      <c r="AP398" s="517"/>
      <c r="AQ398" s="517"/>
      <c r="AR398" s="517"/>
      <c r="AS398" s="517"/>
      <c r="AT398" s="517"/>
      <c r="AU398" s="517"/>
      <c r="AV398" s="517"/>
      <c r="AW398" s="517"/>
      <c r="AX398" s="517"/>
    </row>
    <row r="399" spans="1:50" customFormat="1">
      <c r="A399" s="517"/>
      <c r="B399" s="537" t="s">
        <v>701</v>
      </c>
      <c r="C399" s="517"/>
      <c r="D399" s="531">
        <v>0</v>
      </c>
      <c r="E399" s="531">
        <v>0</v>
      </c>
      <c r="F399" s="531">
        <v>0</v>
      </c>
      <c r="G399" s="531">
        <v>0</v>
      </c>
      <c r="H399" s="531">
        <v>0</v>
      </c>
      <c r="I399" s="532"/>
      <c r="J399" s="531">
        <f>IF(J317="",0,J317)</f>
        <v>0</v>
      </c>
      <c r="K399" s="531">
        <f t="shared" ref="K399:N399" si="179">IF(K317="",0,K317)</f>
        <v>-25.413257945944185</v>
      </c>
      <c r="L399" s="531">
        <f t="shared" si="179"/>
        <v>-20.344458365742458</v>
      </c>
      <c r="M399" s="531">
        <f t="shared" si="179"/>
        <v>0</v>
      </c>
      <c r="N399" s="531">
        <f t="shared" si="179"/>
        <v>0</v>
      </c>
      <c r="O399" s="532"/>
      <c r="P399" s="533">
        <f>J320</f>
        <v>1.7763200119361002</v>
      </c>
      <c r="Q399" s="533">
        <f t="shared" ref="Q399:T399" si="180">K320</f>
        <v>8.5324746376297167E-2</v>
      </c>
      <c r="R399" s="533">
        <f t="shared" si="180"/>
        <v>0</v>
      </c>
      <c r="S399" s="533">
        <f t="shared" si="180"/>
        <v>0</v>
      </c>
      <c r="T399" s="533">
        <f t="shared" si="180"/>
        <v>0</v>
      </c>
      <c r="U399" s="532"/>
      <c r="V399" s="533">
        <f>J321</f>
        <v>-2.066165146909865</v>
      </c>
      <c r="W399" s="533">
        <f t="shared" ref="W399:Z399" si="181">K321</f>
        <v>-0.62370426489071151</v>
      </c>
      <c r="X399" s="533">
        <f t="shared" si="181"/>
        <v>0</v>
      </c>
      <c r="Y399" s="533">
        <f t="shared" si="181"/>
        <v>0</v>
      </c>
      <c r="Z399" s="533">
        <f t="shared" si="181"/>
        <v>0</v>
      </c>
      <c r="AA399" s="532"/>
      <c r="AB399" s="531">
        <f t="shared" si="135"/>
        <v>-0.28984513497376474</v>
      </c>
      <c r="AC399" s="531">
        <f t="shared" si="135"/>
        <v>-25.951637464458599</v>
      </c>
      <c r="AD399" s="531">
        <f t="shared" si="135"/>
        <v>-20.344458365742458</v>
      </c>
      <c r="AE399" s="531">
        <f t="shared" si="135"/>
        <v>0</v>
      </c>
      <c r="AF399" s="531">
        <f t="shared" si="135"/>
        <v>0</v>
      </c>
      <c r="AG399" s="517"/>
      <c r="AH399" s="517"/>
      <c r="AI399" s="517"/>
      <c r="AJ399" s="517"/>
      <c r="AK399" s="517"/>
      <c r="AL399" s="517"/>
      <c r="AM399" s="517"/>
      <c r="AN399" s="517"/>
      <c r="AO399" s="517"/>
      <c r="AP399" s="517"/>
      <c r="AQ399" s="517"/>
      <c r="AR399" s="517"/>
      <c r="AS399" s="517"/>
      <c r="AT399" s="517"/>
      <c r="AU399" s="517"/>
      <c r="AV399" s="517"/>
      <c r="AW399" s="517"/>
      <c r="AX399" s="517"/>
    </row>
    <row r="400" spans="1:50" customFormat="1">
      <c r="A400" s="517"/>
      <c r="B400" s="537" t="s">
        <v>701</v>
      </c>
      <c r="C400" s="517"/>
      <c r="D400" s="531">
        <v>0</v>
      </c>
      <c r="E400" s="531">
        <v>0</v>
      </c>
      <c r="F400" s="531">
        <v>0</v>
      </c>
      <c r="G400" s="531">
        <v>0</v>
      </c>
      <c r="H400" s="531">
        <v>0</v>
      </c>
      <c r="I400" s="532"/>
      <c r="J400" s="531">
        <f>IF(J327="",0,J327)</f>
        <v>0</v>
      </c>
      <c r="K400" s="531">
        <f t="shared" ref="K400:N400" si="182">IF(K327="",0,K327)</f>
        <v>0</v>
      </c>
      <c r="L400" s="531">
        <f t="shared" si="182"/>
        <v>0</v>
      </c>
      <c r="M400" s="531">
        <f t="shared" si="182"/>
        <v>0</v>
      </c>
      <c r="N400" s="531">
        <f t="shared" si="182"/>
        <v>0</v>
      </c>
      <c r="O400" s="532"/>
      <c r="P400" s="533">
        <f>J330</f>
        <v>0</v>
      </c>
      <c r="Q400" s="533">
        <f t="shared" ref="Q400:T400" si="183">K330</f>
        <v>0</v>
      </c>
      <c r="R400" s="533">
        <f t="shared" si="183"/>
        <v>0</v>
      </c>
      <c r="S400" s="533">
        <f t="shared" si="183"/>
        <v>0</v>
      </c>
      <c r="T400" s="533">
        <f t="shared" si="183"/>
        <v>0</v>
      </c>
      <c r="U400" s="532"/>
      <c r="V400" s="533">
        <f>J331</f>
        <v>0</v>
      </c>
      <c r="W400" s="533">
        <f t="shared" ref="W400:Z400" si="184">K331</f>
        <v>0</v>
      </c>
      <c r="X400" s="533">
        <f t="shared" si="184"/>
        <v>0</v>
      </c>
      <c r="Y400" s="533">
        <f t="shared" si="184"/>
        <v>0</v>
      </c>
      <c r="Z400" s="533">
        <f t="shared" si="184"/>
        <v>0</v>
      </c>
      <c r="AA400" s="532"/>
      <c r="AB400" s="531">
        <f t="shared" si="135"/>
        <v>0</v>
      </c>
      <c r="AC400" s="531">
        <f t="shared" si="135"/>
        <v>0</v>
      </c>
      <c r="AD400" s="531">
        <f t="shared" si="135"/>
        <v>0</v>
      </c>
      <c r="AE400" s="531">
        <f t="shared" si="135"/>
        <v>0</v>
      </c>
      <c r="AF400" s="531">
        <f t="shared" si="135"/>
        <v>0</v>
      </c>
      <c r="AG400" s="517"/>
      <c r="AH400" s="517"/>
      <c r="AI400" s="517"/>
      <c r="AJ400" s="517"/>
      <c r="AK400" s="517"/>
      <c r="AL400" s="517"/>
      <c r="AM400" s="517"/>
      <c r="AN400" s="517"/>
      <c r="AO400" s="517"/>
      <c r="AP400" s="517"/>
      <c r="AQ400" s="517"/>
      <c r="AR400" s="517"/>
      <c r="AS400" s="517"/>
      <c r="AT400" s="517"/>
      <c r="AU400" s="517"/>
      <c r="AV400" s="517"/>
      <c r="AW400" s="517"/>
      <c r="AX400" s="517"/>
    </row>
    <row r="401" spans="1:50" customFormat="1">
      <c r="A401" s="517"/>
      <c r="B401" s="537" t="s">
        <v>701</v>
      </c>
      <c r="C401" s="517"/>
      <c r="D401" s="531">
        <v>0</v>
      </c>
      <c r="E401" s="531">
        <v>0</v>
      </c>
      <c r="F401" s="531">
        <v>0</v>
      </c>
      <c r="G401" s="531">
        <v>0</v>
      </c>
      <c r="H401" s="531">
        <v>0</v>
      </c>
      <c r="I401" s="532"/>
      <c r="J401" s="531">
        <f>IF(J337="",0,J337)</f>
        <v>0</v>
      </c>
      <c r="K401" s="531">
        <f t="shared" ref="K401:N401" si="185">IF(K337="",0,K337)</f>
        <v>0</v>
      </c>
      <c r="L401" s="531">
        <f t="shared" si="185"/>
        <v>0</v>
      </c>
      <c r="M401" s="531">
        <f t="shared" si="185"/>
        <v>0</v>
      </c>
      <c r="N401" s="531">
        <f t="shared" si="185"/>
        <v>0</v>
      </c>
      <c r="O401" s="532"/>
      <c r="P401" s="533">
        <f>J340</f>
        <v>0</v>
      </c>
      <c r="Q401" s="533">
        <f t="shared" ref="Q401:T401" si="186">K340</f>
        <v>0</v>
      </c>
      <c r="R401" s="533">
        <f t="shared" si="186"/>
        <v>0</v>
      </c>
      <c r="S401" s="533">
        <f t="shared" si="186"/>
        <v>0</v>
      </c>
      <c r="T401" s="533">
        <f t="shared" si="186"/>
        <v>0</v>
      </c>
      <c r="U401" s="532"/>
      <c r="V401" s="533">
        <f>J341</f>
        <v>0</v>
      </c>
      <c r="W401" s="533">
        <f t="shared" ref="W401:Z401" si="187">K341</f>
        <v>0</v>
      </c>
      <c r="X401" s="533">
        <f t="shared" si="187"/>
        <v>0</v>
      </c>
      <c r="Y401" s="533">
        <f t="shared" si="187"/>
        <v>0</v>
      </c>
      <c r="Z401" s="533">
        <f t="shared" si="187"/>
        <v>0</v>
      </c>
      <c r="AA401" s="532"/>
      <c r="AB401" s="531">
        <f t="shared" si="135"/>
        <v>0</v>
      </c>
      <c r="AC401" s="531">
        <f t="shared" si="135"/>
        <v>0</v>
      </c>
      <c r="AD401" s="531">
        <f t="shared" si="135"/>
        <v>0</v>
      </c>
      <c r="AE401" s="531">
        <f t="shared" si="135"/>
        <v>0</v>
      </c>
      <c r="AF401" s="531">
        <f t="shared" si="135"/>
        <v>0</v>
      </c>
      <c r="AG401" s="517"/>
      <c r="AH401" s="517"/>
      <c r="AI401" s="517"/>
      <c r="AJ401" s="517"/>
      <c r="AK401" s="517"/>
      <c r="AL401" s="517"/>
      <c r="AM401" s="517"/>
      <c r="AN401" s="517"/>
      <c r="AO401" s="517"/>
      <c r="AP401" s="517"/>
      <c r="AQ401" s="517"/>
      <c r="AR401" s="517"/>
      <c r="AS401" s="517"/>
      <c r="AT401" s="517"/>
      <c r="AU401" s="517"/>
      <c r="AV401" s="517"/>
      <c r="AW401" s="517"/>
      <c r="AX401" s="517"/>
    </row>
    <row r="402" spans="1:50" customFormat="1">
      <c r="A402" s="517"/>
      <c r="B402" s="537" t="s">
        <v>701</v>
      </c>
      <c r="C402" s="517"/>
      <c r="D402" s="531">
        <v>0</v>
      </c>
      <c r="E402" s="531">
        <v>0</v>
      </c>
      <c r="F402" s="531">
        <v>0</v>
      </c>
      <c r="G402" s="531">
        <v>0</v>
      </c>
      <c r="H402" s="531">
        <v>0</v>
      </c>
      <c r="I402" s="532"/>
      <c r="J402" s="531">
        <f>IF(J347="",0,J347)</f>
        <v>0</v>
      </c>
      <c r="K402" s="531">
        <f t="shared" ref="K402:N402" si="188">IF(K347="",0,K347)</f>
        <v>0</v>
      </c>
      <c r="L402" s="531">
        <f t="shared" si="188"/>
        <v>0</v>
      </c>
      <c r="M402" s="531">
        <f t="shared" si="188"/>
        <v>0</v>
      </c>
      <c r="N402" s="531">
        <f t="shared" si="188"/>
        <v>0</v>
      </c>
      <c r="O402" s="532"/>
      <c r="P402" s="533">
        <f>J350</f>
        <v>0</v>
      </c>
      <c r="Q402" s="533">
        <f t="shared" ref="Q402:T402" si="189">K350</f>
        <v>0</v>
      </c>
      <c r="R402" s="533">
        <f t="shared" si="189"/>
        <v>0</v>
      </c>
      <c r="S402" s="533">
        <f t="shared" si="189"/>
        <v>0</v>
      </c>
      <c r="T402" s="533">
        <f t="shared" si="189"/>
        <v>0</v>
      </c>
      <c r="U402" s="532"/>
      <c r="V402" s="533">
        <f>J351</f>
        <v>0</v>
      </c>
      <c r="W402" s="533">
        <f t="shared" ref="W402:Z402" si="190">K351</f>
        <v>0</v>
      </c>
      <c r="X402" s="533">
        <f t="shared" si="190"/>
        <v>0</v>
      </c>
      <c r="Y402" s="533">
        <f t="shared" si="190"/>
        <v>0</v>
      </c>
      <c r="Z402" s="533">
        <f t="shared" si="190"/>
        <v>0</v>
      </c>
      <c r="AA402" s="532"/>
      <c r="AB402" s="531">
        <f t="shared" si="135"/>
        <v>0</v>
      </c>
      <c r="AC402" s="531">
        <f t="shared" si="135"/>
        <v>0</v>
      </c>
      <c r="AD402" s="531">
        <f t="shared" si="135"/>
        <v>0</v>
      </c>
      <c r="AE402" s="531">
        <f t="shared" si="135"/>
        <v>0</v>
      </c>
      <c r="AF402" s="531">
        <f t="shared" si="135"/>
        <v>0</v>
      </c>
      <c r="AG402" s="517"/>
      <c r="AH402" s="517"/>
      <c r="AI402" s="517"/>
      <c r="AJ402" s="517"/>
      <c r="AK402" s="517"/>
      <c r="AL402" s="517"/>
      <c r="AM402" s="517"/>
      <c r="AN402" s="517"/>
      <c r="AO402" s="517"/>
      <c r="AP402" s="517"/>
      <c r="AQ402" s="517"/>
      <c r="AR402" s="517"/>
      <c r="AS402" s="517"/>
      <c r="AT402" s="517"/>
      <c r="AU402" s="517"/>
      <c r="AV402" s="517"/>
      <c r="AW402" s="517"/>
      <c r="AX402" s="517"/>
    </row>
    <row r="403" spans="1:50" customFormat="1">
      <c r="A403" s="517"/>
      <c r="B403" s="537" t="s">
        <v>701</v>
      </c>
      <c r="C403" s="517"/>
      <c r="D403" s="531">
        <v>0</v>
      </c>
      <c r="E403" s="531">
        <v>0</v>
      </c>
      <c r="F403" s="531">
        <v>0</v>
      </c>
      <c r="G403" s="531">
        <v>0</v>
      </c>
      <c r="H403" s="531">
        <v>0</v>
      </c>
      <c r="I403" s="532"/>
      <c r="J403" s="531">
        <f>IF(J357="",0,J357)</f>
        <v>0</v>
      </c>
      <c r="K403" s="531">
        <f t="shared" ref="K403:N403" si="191">IF(K357="",0,K357)</f>
        <v>0</v>
      </c>
      <c r="L403" s="531">
        <f t="shared" si="191"/>
        <v>0</v>
      </c>
      <c r="M403" s="531">
        <f t="shared" si="191"/>
        <v>0</v>
      </c>
      <c r="N403" s="531">
        <f t="shared" si="191"/>
        <v>0</v>
      </c>
      <c r="O403" s="532"/>
      <c r="P403" s="533">
        <f>J360</f>
        <v>0</v>
      </c>
      <c r="Q403" s="533">
        <f t="shared" ref="Q403:T403" si="192">K360</f>
        <v>0</v>
      </c>
      <c r="R403" s="533">
        <f t="shared" si="192"/>
        <v>0</v>
      </c>
      <c r="S403" s="533">
        <f t="shared" si="192"/>
        <v>0</v>
      </c>
      <c r="T403" s="533">
        <f t="shared" si="192"/>
        <v>0</v>
      </c>
      <c r="U403" s="532"/>
      <c r="V403" s="533">
        <f>J361</f>
        <v>0</v>
      </c>
      <c r="W403" s="533">
        <f t="shared" ref="W403:Z403" si="193">K361</f>
        <v>0</v>
      </c>
      <c r="X403" s="533">
        <f t="shared" si="193"/>
        <v>0</v>
      </c>
      <c r="Y403" s="533">
        <f t="shared" si="193"/>
        <v>0</v>
      </c>
      <c r="Z403" s="533">
        <f t="shared" si="193"/>
        <v>0</v>
      </c>
      <c r="AA403" s="532"/>
      <c r="AB403" s="531">
        <f t="shared" si="135"/>
        <v>0</v>
      </c>
      <c r="AC403" s="531">
        <f t="shared" si="135"/>
        <v>0</v>
      </c>
      <c r="AD403" s="531">
        <f t="shared" si="135"/>
        <v>0</v>
      </c>
      <c r="AE403" s="531">
        <f t="shared" si="135"/>
        <v>0</v>
      </c>
      <c r="AF403" s="531">
        <f t="shared" si="135"/>
        <v>0</v>
      </c>
      <c r="AG403" s="517"/>
      <c r="AH403" s="517"/>
      <c r="AI403" s="517"/>
      <c r="AJ403" s="517"/>
      <c r="AK403" s="517"/>
      <c r="AL403" s="517"/>
      <c r="AM403" s="517"/>
      <c r="AN403" s="517"/>
      <c r="AO403" s="517"/>
      <c r="AP403" s="517"/>
      <c r="AQ403" s="517"/>
      <c r="AR403" s="517"/>
      <c r="AS403" s="517"/>
      <c r="AT403" s="517"/>
      <c r="AU403" s="517"/>
      <c r="AV403" s="517"/>
      <c r="AW403" s="517"/>
      <c r="AX403" s="517"/>
    </row>
    <row r="404" spans="1:50" customFormat="1">
      <c r="A404" s="517"/>
      <c r="B404" s="517"/>
      <c r="C404" s="517"/>
      <c r="D404" s="531"/>
      <c r="E404" s="531"/>
      <c r="F404" s="531"/>
      <c r="G404" s="531"/>
      <c r="H404" s="531"/>
      <c r="I404" s="532"/>
      <c r="J404" s="531"/>
      <c r="K404" s="531"/>
      <c r="L404" s="531"/>
      <c r="M404" s="531"/>
      <c r="N404" s="531"/>
      <c r="O404" s="532"/>
      <c r="P404" s="533"/>
      <c r="Q404" s="533"/>
      <c r="R404" s="533"/>
      <c r="S404" s="533"/>
      <c r="T404" s="533"/>
      <c r="U404" s="532"/>
      <c r="V404" s="533"/>
      <c r="W404" s="533"/>
      <c r="X404" s="533"/>
      <c r="Y404" s="533"/>
      <c r="Z404" s="533"/>
      <c r="AA404" s="532"/>
      <c r="AB404" s="531"/>
      <c r="AC404" s="531"/>
      <c r="AD404" s="531"/>
      <c r="AE404" s="531"/>
      <c r="AF404" s="531"/>
      <c r="AG404" s="517"/>
      <c r="AH404" s="517"/>
      <c r="AI404" s="517"/>
      <c r="AJ404" s="517"/>
      <c r="AK404" s="517"/>
      <c r="AL404" s="517"/>
      <c r="AM404" s="517"/>
      <c r="AN404" s="517"/>
      <c r="AO404" s="517"/>
      <c r="AP404" s="517"/>
      <c r="AQ404" s="517"/>
      <c r="AR404" s="517"/>
      <c r="AS404" s="517"/>
      <c r="AT404" s="517"/>
      <c r="AU404" s="517"/>
      <c r="AV404" s="517"/>
      <c r="AW404" s="517"/>
      <c r="AX404" s="517"/>
    </row>
    <row r="405" spans="1:50" s="487" customFormat="1">
      <c r="A405" s="525"/>
      <c r="B405" s="525" t="s">
        <v>203</v>
      </c>
      <c r="C405" s="525"/>
      <c r="D405" s="545">
        <v>0</v>
      </c>
      <c r="E405" s="545">
        <v>144.87033809386756</v>
      </c>
      <c r="F405" s="545">
        <v>36.206433808032841</v>
      </c>
      <c r="G405" s="545">
        <v>33.403575111356986</v>
      </c>
      <c r="H405" s="545">
        <v>36.837404751657175</v>
      </c>
      <c r="I405" s="546"/>
      <c r="J405" s="545">
        <f>SUM(J368:J404)</f>
        <v>0</v>
      </c>
      <c r="K405" s="545">
        <f>SUM(K368:K404)</f>
        <v>-11.956039596517392</v>
      </c>
      <c r="L405" s="545">
        <f>SUM(L368:L404)</f>
        <v>0</v>
      </c>
      <c r="M405" s="545">
        <f>SUM(M368:M404)</f>
        <v>0</v>
      </c>
      <c r="N405" s="545">
        <f>SUM(N368:N404)</f>
        <v>0</v>
      </c>
      <c r="O405" s="546"/>
      <c r="P405" s="545">
        <f>SUM(P368:P404)</f>
        <v>14.276755933062924</v>
      </c>
      <c r="Q405" s="545">
        <f>SUM(Q368:Q404)</f>
        <v>-16.262914047324614</v>
      </c>
      <c r="R405" s="545">
        <f>SUM(R368:R404)</f>
        <v>0</v>
      </c>
      <c r="S405" s="545">
        <f>SUM(S368:S404)</f>
        <v>0</v>
      </c>
      <c r="T405" s="545">
        <f>SUM(T368:T404)</f>
        <v>0</v>
      </c>
      <c r="U405" s="546"/>
      <c r="V405" s="545">
        <f>SUM(V368:V404)</f>
        <v>-1.5888637097342235</v>
      </c>
      <c r="W405" s="545">
        <f>SUM(W368:W404)</f>
        <v>1.1102230246251565E-16</v>
      </c>
      <c r="X405" s="545">
        <f>SUM(X368:X404)</f>
        <v>0</v>
      </c>
      <c r="Y405" s="545">
        <f>SUM(Y368:Y404)</f>
        <v>0</v>
      </c>
      <c r="Z405" s="545">
        <f>SUM(Z368:Z404)</f>
        <v>0</v>
      </c>
      <c r="AA405" s="546"/>
      <c r="AB405" s="545">
        <f t="shared" si="135"/>
        <v>12.687892223328701</v>
      </c>
      <c r="AC405" s="545">
        <f t="shared" si="135"/>
        <v>116.65138445002555</v>
      </c>
      <c r="AD405" s="545">
        <f t="shared" si="135"/>
        <v>36.206433808032841</v>
      </c>
      <c r="AE405" s="545">
        <f t="shared" si="135"/>
        <v>33.403575111356986</v>
      </c>
      <c r="AF405" s="545">
        <f t="shared" si="135"/>
        <v>36.837404751657175</v>
      </c>
      <c r="AG405" s="525"/>
      <c r="AH405" s="525"/>
      <c r="AI405" s="525"/>
      <c r="AJ405" s="525"/>
      <c r="AK405" s="525"/>
      <c r="AL405" s="525"/>
      <c r="AM405" s="525"/>
      <c r="AN405" s="525"/>
      <c r="AO405" s="525"/>
      <c r="AP405" s="525"/>
      <c r="AQ405" s="525"/>
      <c r="AR405" s="525"/>
      <c r="AS405" s="525"/>
      <c r="AT405" s="525"/>
      <c r="AU405" s="525"/>
      <c r="AV405" s="525"/>
      <c r="AW405" s="525"/>
      <c r="AX405" s="525"/>
    </row>
    <row r="406" spans="1:50" s="487" customFormat="1">
      <c r="A406" s="525"/>
      <c r="B406" s="525"/>
      <c r="C406" s="525"/>
      <c r="D406" s="545"/>
      <c r="E406" s="545"/>
      <c r="F406" s="545"/>
      <c r="G406" s="545"/>
      <c r="H406" s="545"/>
      <c r="I406" s="546"/>
      <c r="J406" s="545"/>
      <c r="K406" s="545"/>
      <c r="L406" s="545"/>
      <c r="M406" s="545"/>
      <c r="N406" s="545"/>
      <c r="O406" s="546"/>
      <c r="P406" s="545"/>
      <c r="Q406" s="545"/>
      <c r="R406" s="545"/>
      <c r="S406" s="545"/>
      <c r="T406" s="545"/>
      <c r="U406" s="546"/>
      <c r="V406" s="545"/>
      <c r="W406" s="545"/>
      <c r="X406" s="545"/>
      <c r="Y406" s="545"/>
      <c r="Z406" s="545"/>
      <c r="AA406" s="546"/>
      <c r="AB406" s="545"/>
      <c r="AC406" s="545"/>
      <c r="AD406" s="545"/>
      <c r="AE406" s="545"/>
      <c r="AF406" s="545"/>
      <c r="AG406" s="525"/>
      <c r="AH406" s="525"/>
      <c r="AI406" s="525"/>
      <c r="AJ406" s="525"/>
      <c r="AK406" s="525"/>
      <c r="AL406" s="525"/>
      <c r="AM406" s="525"/>
      <c r="AN406" s="525"/>
      <c r="AO406" s="525"/>
      <c r="AP406" s="525"/>
      <c r="AQ406" s="525"/>
      <c r="AR406" s="525"/>
      <c r="AS406" s="525"/>
      <c r="AT406" s="525"/>
      <c r="AU406" s="525"/>
      <c r="AV406" s="525"/>
      <c r="AW406" s="525"/>
      <c r="AX406" s="525"/>
    </row>
    <row r="407" spans="1:50" customFormat="1">
      <c r="A407" s="517"/>
      <c r="B407" s="525" t="s">
        <v>725</v>
      </c>
      <c r="C407" s="517"/>
      <c r="D407" s="531"/>
      <c r="E407" s="531"/>
      <c r="F407" s="531"/>
      <c r="G407" s="531"/>
      <c r="H407" s="531"/>
      <c r="I407" s="532"/>
      <c r="J407" s="531"/>
      <c r="K407" s="531"/>
      <c r="L407" s="531"/>
      <c r="M407" s="531"/>
      <c r="N407" s="531"/>
      <c r="O407" s="532"/>
      <c r="P407" s="533"/>
      <c r="Q407" s="533"/>
      <c r="R407" s="533"/>
      <c r="S407" s="533"/>
      <c r="T407" s="533"/>
      <c r="U407" s="532"/>
      <c r="V407" s="533"/>
      <c r="W407" s="533"/>
      <c r="X407" s="533"/>
      <c r="Y407" s="533"/>
      <c r="Z407" s="533"/>
      <c r="AA407" s="532"/>
      <c r="AB407" s="531">
        <f>AB368+AB405</f>
        <v>430.7419888486819</v>
      </c>
      <c r="AC407" s="531">
        <f>AC368+AC405</f>
        <v>562.16200231924222</v>
      </c>
      <c r="AD407" s="531">
        <f>AD368+AD405</f>
        <v>491.96414015807125</v>
      </c>
      <c r="AE407" s="531">
        <f>AE368+AE405</f>
        <v>498.71302604532644</v>
      </c>
      <c r="AF407" s="531">
        <f>AF368+AF405</f>
        <v>509.5043036820158</v>
      </c>
      <c r="AG407" s="517"/>
      <c r="AH407" s="517"/>
      <c r="AI407" s="517"/>
      <c r="AJ407" s="517"/>
      <c r="AK407" s="517"/>
      <c r="AL407" s="517"/>
      <c r="AM407" s="517"/>
      <c r="AN407" s="517"/>
      <c r="AO407" s="517"/>
      <c r="AP407" s="517"/>
      <c r="AQ407" s="517"/>
      <c r="AR407" s="517"/>
      <c r="AS407" s="517"/>
      <c r="AT407" s="517"/>
      <c r="AU407" s="517"/>
      <c r="AV407" s="517"/>
      <c r="AW407" s="517"/>
      <c r="AX407" s="517"/>
    </row>
    <row r="408" spans="1:50" s="525" customFormat="1">
      <c r="D408" s="546"/>
      <c r="E408" s="546"/>
      <c r="F408" s="546"/>
      <c r="G408" s="546"/>
      <c r="H408" s="546"/>
      <c r="I408" s="546"/>
      <c r="J408" s="546"/>
      <c r="K408" s="546"/>
      <c r="L408" s="546"/>
      <c r="M408" s="546"/>
      <c r="N408" s="546"/>
      <c r="O408" s="546"/>
      <c r="P408" s="546"/>
      <c r="Q408" s="546"/>
      <c r="R408" s="546"/>
      <c r="S408" s="546"/>
      <c r="T408" s="546"/>
      <c r="U408" s="546"/>
      <c r="V408" s="546"/>
      <c r="W408" s="546"/>
      <c r="X408" s="546"/>
      <c r="Y408" s="546"/>
      <c r="Z408" s="546"/>
      <c r="AA408" s="546"/>
      <c r="AB408" s="546"/>
      <c r="AC408" s="546"/>
      <c r="AD408" s="546"/>
      <c r="AE408" s="546"/>
      <c r="AF408" s="546"/>
    </row>
    <row r="409" spans="1:50">
      <c r="B409" s="525" t="s">
        <v>726</v>
      </c>
      <c r="AB409" s="545">
        <f>AB407-[4]AR!AP$16</f>
        <v>13.532993751492995</v>
      </c>
      <c r="AC409" s="545">
        <f>AC407-[4]AR!AQ$16</f>
        <v>-30.868684599668541</v>
      </c>
      <c r="AD409" s="545">
        <f>AD407-[4]AR!AR$16</f>
        <v>0</v>
      </c>
      <c r="AE409" s="545">
        <f>AE407-[4]AR!AS$16</f>
        <v>0</v>
      </c>
      <c r="AF409" s="545">
        <f>AF407-[4]AR!AT$16</f>
        <v>0</v>
      </c>
    </row>
    <row r="410" spans="1:50">
      <c r="AB410" s="538" t="b">
        <f>AB$407=[4]AR!AP$16</f>
        <v>0</v>
      </c>
      <c r="AC410" s="538" t="b">
        <f>AC$407=[4]AR!AQ$16</f>
        <v>0</v>
      </c>
      <c r="AD410" s="538" t="b">
        <f>AD$407=[4]AR!AR$16</f>
        <v>1</v>
      </c>
      <c r="AE410" s="538" t="b">
        <f>AE$407=[4]AR!AS$16</f>
        <v>1</v>
      </c>
      <c r="AF410" s="538" t="b">
        <f>AF$407=[4]AR!AT$16</f>
        <v>1</v>
      </c>
    </row>
    <row r="411" spans="1:50">
      <c r="AB411" s="538"/>
      <c r="AC411" s="538"/>
      <c r="AD411" s="538"/>
      <c r="AE411" s="538"/>
      <c r="AF411" s="538"/>
    </row>
    <row r="412" spans="1:50">
      <c r="AB412" s="538"/>
      <c r="AC412" s="538"/>
      <c r="AD412" s="538"/>
      <c r="AE412" s="538"/>
      <c r="AF412" s="538"/>
    </row>
    <row r="413" spans="1:50">
      <c r="AB413" s="538"/>
      <c r="AC413" s="538"/>
      <c r="AD413" s="538"/>
      <c r="AE413" s="538"/>
      <c r="AF413" s="538"/>
    </row>
    <row r="414" spans="1:50">
      <c r="AB414" s="538"/>
      <c r="AC414" s="538"/>
      <c r="AD414" s="538"/>
      <c r="AE414" s="538"/>
      <c r="AF414" s="538"/>
    </row>
    <row r="415" spans="1:50">
      <c r="AB415" s="538"/>
      <c r="AC415" s="538"/>
      <c r="AD415" s="538"/>
      <c r="AE415" s="538"/>
      <c r="AF415" s="538"/>
    </row>
    <row r="416" spans="1:50">
      <c r="AB416" s="538"/>
      <c r="AC416" s="538"/>
      <c r="AD416" s="538"/>
      <c r="AE416" s="538"/>
      <c r="AF416" s="538"/>
    </row>
    <row r="417" spans="28:32">
      <c r="AB417" s="538"/>
      <c r="AC417" s="538"/>
      <c r="AD417" s="538"/>
      <c r="AE417" s="538"/>
      <c r="AF417" s="538"/>
    </row>
    <row r="418" spans="28:32">
      <c r="AB418" s="538"/>
      <c r="AC418" s="538"/>
      <c r="AD418" s="538"/>
      <c r="AE418" s="538"/>
      <c r="AF418" s="538"/>
    </row>
    <row r="419" spans="28:32">
      <c r="AB419" s="538"/>
      <c r="AC419" s="538"/>
      <c r="AD419" s="538"/>
      <c r="AE419" s="538"/>
      <c r="AF419" s="538"/>
    </row>
    <row r="420" spans="28:32">
      <c r="AB420" s="538"/>
      <c r="AC420" s="538"/>
      <c r="AD420" s="538"/>
      <c r="AE420" s="538"/>
      <c r="AF420" s="538"/>
    </row>
    <row r="421" spans="28:32">
      <c r="AB421" s="538"/>
      <c r="AC421" s="538"/>
      <c r="AD421" s="538"/>
      <c r="AE421" s="538"/>
      <c r="AF421" s="538"/>
    </row>
    <row r="422" spans="28:32">
      <c r="AB422" s="538"/>
      <c r="AC422" s="538"/>
      <c r="AD422" s="538"/>
      <c r="AE422" s="538"/>
      <c r="AF422" s="538"/>
    </row>
    <row r="423" spans="28:32">
      <c r="AB423" s="538"/>
      <c r="AC423" s="538"/>
      <c r="AD423" s="538"/>
      <c r="AE423" s="538"/>
      <c r="AF423" s="538"/>
    </row>
    <row r="424" spans="28:32">
      <c r="AB424" s="538"/>
      <c r="AC424" s="538"/>
      <c r="AD424" s="538"/>
      <c r="AE424" s="538"/>
      <c r="AF424" s="538"/>
    </row>
    <row r="425" spans="28:32">
      <c r="AB425" s="538"/>
      <c r="AC425" s="538"/>
      <c r="AD425" s="538"/>
      <c r="AE425" s="538"/>
      <c r="AF425" s="538"/>
    </row>
    <row r="426" spans="28:32">
      <c r="AB426" s="538"/>
      <c r="AC426" s="538"/>
      <c r="AD426" s="538"/>
      <c r="AE426" s="538"/>
      <c r="AF426" s="538"/>
    </row>
    <row r="427" spans="28:32">
      <c r="AB427" s="538"/>
      <c r="AC427" s="538"/>
      <c r="AD427" s="538"/>
      <c r="AE427" s="538"/>
      <c r="AF427" s="538"/>
    </row>
    <row r="428" spans="28:32">
      <c r="AB428" s="538"/>
      <c r="AC428" s="538"/>
      <c r="AD428" s="538"/>
      <c r="AE428" s="538"/>
      <c r="AF428" s="538"/>
    </row>
    <row r="1048566" spans="28:32">
      <c r="AB1048566" s="538"/>
      <c r="AC1048566" s="538"/>
      <c r="AD1048566" s="538"/>
      <c r="AE1048566" s="538"/>
      <c r="AF1048566" s="538"/>
    </row>
  </sheetData>
  <mergeCells count="5">
    <mergeCell ref="D365:H365"/>
    <mergeCell ref="J365:N365"/>
    <mergeCell ref="P365:T365"/>
    <mergeCell ref="V365:Z365"/>
    <mergeCell ref="AB365:AF36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sheetPr codeName="Sheet2"/>
  <dimension ref="A2:XEA145"/>
  <sheetViews>
    <sheetView tabSelected="1" zoomScale="85" zoomScaleNormal="85" workbookViewId="0">
      <pane xSplit="6" ySplit="4" topLeftCell="G123" activePane="bottomRight" state="frozen"/>
      <selection pane="topRight" activeCell="G1" sqref="G1"/>
      <selection pane="bottomLeft" activeCell="A5" sqref="A5"/>
      <selection pane="bottomRight" activeCell="R27" sqref="R27"/>
    </sheetView>
  </sheetViews>
  <sheetFormatPr defaultColWidth="9.28515625" defaultRowHeight="15"/>
  <cols>
    <col min="1" max="1" width="2.7109375" style="13" customWidth="1"/>
    <col min="2" max="2" width="7.7109375" style="1" customWidth="1"/>
    <col min="3" max="3" width="2.7109375" style="15" customWidth="1"/>
    <col min="4" max="4" width="77" style="16" bestFit="1" customWidth="1"/>
    <col min="5" max="5" width="14.85546875" style="13" bestFit="1" customWidth="1"/>
    <col min="6" max="6" width="11.85546875" style="13" bestFit="1" customWidth="1"/>
    <col min="7" max="13" width="15.5703125" style="13" customWidth="1"/>
    <col min="14" max="14" width="2.28515625" style="14" customWidth="1"/>
    <col min="15" max="16384" width="9.28515625" style="14"/>
  </cols>
  <sheetData>
    <row r="2" spans="1:14" s="29" customFormat="1" ht="32.25" customHeight="1">
      <c r="A2" s="25"/>
      <c r="B2" s="25"/>
      <c r="C2" s="26"/>
      <c r="D2" s="27" t="s">
        <v>104</v>
      </c>
      <c r="E2" s="483"/>
      <c r="F2" s="28"/>
      <c r="G2" s="639" t="s">
        <v>860</v>
      </c>
      <c r="H2" s="640"/>
      <c r="I2" s="640"/>
      <c r="J2" s="640"/>
      <c r="K2" s="640"/>
      <c r="L2" s="640"/>
      <c r="M2" s="641"/>
    </row>
    <row r="3" spans="1:14" s="34" customFormat="1" ht="24.75" customHeight="1">
      <c r="A3" s="30"/>
      <c r="B3" s="31"/>
      <c r="C3" s="32"/>
      <c r="D3" s="33"/>
      <c r="E3" s="30"/>
      <c r="F3" s="30"/>
      <c r="G3" s="30"/>
      <c r="H3" s="30"/>
      <c r="I3" s="30"/>
      <c r="J3" s="30"/>
      <c r="K3" s="30"/>
      <c r="L3" s="30"/>
      <c r="M3" s="30"/>
    </row>
    <row r="4" spans="1:14" s="34" customFormat="1" ht="35.25" customHeight="1">
      <c r="A4" s="35"/>
      <c r="B4" s="35"/>
      <c r="C4" s="36"/>
      <c r="D4" s="37" t="s">
        <v>0</v>
      </c>
      <c r="E4" s="38" t="s">
        <v>1</v>
      </c>
      <c r="F4" s="38" t="s">
        <v>2</v>
      </c>
      <c r="G4" s="38" t="s">
        <v>3</v>
      </c>
      <c r="H4" s="38" t="s">
        <v>4</v>
      </c>
      <c r="I4" s="38" t="s">
        <v>5</v>
      </c>
      <c r="J4" s="38" t="s">
        <v>6</v>
      </c>
      <c r="K4" s="38" t="s">
        <v>7</v>
      </c>
      <c r="L4" s="38" t="s">
        <v>857</v>
      </c>
      <c r="M4" s="38" t="s">
        <v>859</v>
      </c>
    </row>
    <row r="6" spans="1:14" s="89" customFormat="1" ht="30.75" customHeight="1">
      <c r="A6" s="35"/>
      <c r="B6" s="40" t="s">
        <v>8</v>
      </c>
      <c r="C6" s="36"/>
      <c r="D6" s="633" t="s">
        <v>9</v>
      </c>
      <c r="E6" s="634"/>
      <c r="F6" s="108"/>
      <c r="G6" s="113"/>
      <c r="H6" s="113"/>
      <c r="I6" s="113"/>
      <c r="J6" s="113"/>
      <c r="K6" s="114"/>
      <c r="L6" s="114"/>
      <c r="M6" s="114"/>
    </row>
    <row r="8" spans="1:14" ht="15.75">
      <c r="B8" s="41">
        <v>1</v>
      </c>
      <c r="D8" s="61" t="s">
        <v>837</v>
      </c>
      <c r="E8" s="43"/>
      <c r="F8" s="44"/>
      <c r="G8" s="598">
        <v>418.94594088107675</v>
      </c>
      <c r="H8" s="598">
        <v>462.54032679133059</v>
      </c>
      <c r="I8" s="599">
        <v>514.02176970967787</v>
      </c>
      <c r="J8" s="599">
        <v>463.63246257931041</v>
      </c>
      <c r="K8" s="382"/>
      <c r="L8" s="382"/>
      <c r="M8" s="382"/>
    </row>
    <row r="9" spans="1:14" ht="15.75">
      <c r="B9" s="41">
        <v>1</v>
      </c>
      <c r="D9" s="61" t="s">
        <v>838</v>
      </c>
      <c r="E9" s="43"/>
      <c r="F9" s="44"/>
      <c r="G9" s="599">
        <v>28.401710000000001</v>
      </c>
      <c r="H9" s="599">
        <v>53.321535490525093</v>
      </c>
      <c r="I9" s="599">
        <v>33.492643146193068</v>
      </c>
      <c r="J9" s="599">
        <v>39.047544771162741</v>
      </c>
      <c r="K9" s="382"/>
      <c r="L9" s="382"/>
      <c r="M9" s="382"/>
    </row>
    <row r="10" spans="1:14" ht="15.75">
      <c r="B10" s="41">
        <v>2</v>
      </c>
      <c r="D10" s="61" t="s">
        <v>839</v>
      </c>
      <c r="E10" s="43"/>
      <c r="F10" s="44"/>
      <c r="G10" s="382"/>
      <c r="H10" s="599">
        <v>95.862287919004785</v>
      </c>
      <c r="I10" s="599">
        <v>26.033417002264834</v>
      </c>
      <c r="J10" s="382"/>
      <c r="K10" s="382"/>
      <c r="L10" s="382"/>
      <c r="M10" s="382"/>
    </row>
    <row r="11" spans="1:14" s="34" customFormat="1" ht="30.75" customHeight="1">
      <c r="A11" s="30"/>
      <c r="B11" s="41">
        <v>2</v>
      </c>
      <c r="C11" s="32"/>
      <c r="D11" s="42" t="s">
        <v>100</v>
      </c>
      <c r="E11" s="43" t="s">
        <v>10</v>
      </c>
      <c r="F11" s="44" t="s">
        <v>11</v>
      </c>
      <c r="G11" s="382">
        <v>447.34765088107673</v>
      </c>
      <c r="H11" s="382">
        <v>611.70951747996935</v>
      </c>
      <c r="I11" s="619">
        <v>573.54782985813574</v>
      </c>
      <c r="J11" s="382">
        <v>502.68000735047315</v>
      </c>
      <c r="K11" s="382">
        <v>558.85381392050817</v>
      </c>
      <c r="L11" s="382">
        <v>570.03089019891831</v>
      </c>
      <c r="M11" s="382">
        <v>581.43150800289663</v>
      </c>
      <c r="N11" s="45"/>
    </row>
    <row r="12" spans="1:14" ht="19.5" customHeight="1">
      <c r="B12" s="41">
        <v>3</v>
      </c>
    </row>
    <row r="13" spans="1:14" s="34" customFormat="1" ht="19.5" customHeight="1">
      <c r="A13" s="30"/>
      <c r="B13" s="41">
        <v>3</v>
      </c>
      <c r="C13" s="32"/>
      <c r="D13" s="632" t="s">
        <v>98</v>
      </c>
      <c r="E13" s="632"/>
      <c r="F13" s="46" t="s">
        <v>13</v>
      </c>
      <c r="G13" s="404">
        <v>4.0000000000000452E-4</v>
      </c>
      <c r="H13" s="404">
        <v>0.33500000000000002</v>
      </c>
      <c r="I13" s="404">
        <v>0.24299999999999999</v>
      </c>
      <c r="J13" s="403">
        <v>-8.2000000000000003E-2</v>
      </c>
      <c r="K13" s="403">
        <v>0.104</v>
      </c>
      <c r="L13" s="403">
        <v>4.2393901894212105E-2</v>
      </c>
      <c r="M13" s="403">
        <v>4.2351066605819998E-2</v>
      </c>
      <c r="N13" s="48"/>
    </row>
    <row r="14" spans="1:14" s="34" customFormat="1" ht="28.5" customHeight="1">
      <c r="A14" s="30"/>
      <c r="B14" s="41">
        <v>4</v>
      </c>
      <c r="C14" s="32"/>
      <c r="D14" s="632" t="s">
        <v>99</v>
      </c>
      <c r="E14" s="632"/>
      <c r="F14" s="46" t="s">
        <v>13</v>
      </c>
      <c r="G14" s="404">
        <v>1.6000000000000001E-3</v>
      </c>
      <c r="H14" s="404">
        <v>0.85</v>
      </c>
      <c r="I14" s="404">
        <v>-0.35290852045261423</v>
      </c>
      <c r="J14" s="403">
        <v>0.245</v>
      </c>
      <c r="K14" s="403">
        <v>0.27100000000000002</v>
      </c>
      <c r="L14" s="403">
        <v>0</v>
      </c>
      <c r="M14" s="403">
        <v>0</v>
      </c>
      <c r="N14" s="48"/>
    </row>
    <row r="15" spans="1:14" s="34" customFormat="1" ht="30.75" customHeight="1">
      <c r="A15" s="31"/>
      <c r="B15" s="41">
        <v>5</v>
      </c>
      <c r="C15" s="49"/>
      <c r="D15" s="635" t="s">
        <v>17</v>
      </c>
      <c r="E15" s="636"/>
      <c r="F15" s="50" t="s">
        <v>13</v>
      </c>
      <c r="G15" s="405">
        <v>4.7652685220947515E-4</v>
      </c>
      <c r="H15" s="405">
        <v>0.37996398377006857</v>
      </c>
      <c r="I15" s="405">
        <v>0.19716503682374847</v>
      </c>
      <c r="J15" s="99">
        <v>-5.6599055157433652E-2</v>
      </c>
      <c r="K15" s="99">
        <v>0.11876869331824982</v>
      </c>
      <c r="L15" s="99">
        <v>3.9493223661485825E-2</v>
      </c>
      <c r="M15" s="99">
        <v>4.0317852356234543E-2</v>
      </c>
      <c r="N15" s="48"/>
    </row>
    <row r="16" spans="1:14" ht="9.75" customHeight="1"/>
    <row r="17" spans="1:14" ht="9.75" customHeight="1">
      <c r="G17" s="13" t="s">
        <v>92</v>
      </c>
    </row>
    <row r="18" spans="1:14" s="89" customFormat="1" ht="30.75" customHeight="1">
      <c r="A18" s="31"/>
      <c r="B18" s="31"/>
      <c r="C18" s="49"/>
      <c r="D18" s="633" t="s">
        <v>18</v>
      </c>
      <c r="E18" s="634"/>
      <c r="F18" s="108"/>
      <c r="G18" s="109"/>
      <c r="H18" s="109"/>
      <c r="I18" s="109"/>
      <c r="J18" s="109"/>
      <c r="K18" s="110"/>
      <c r="L18" s="110"/>
      <c r="M18" s="110"/>
      <c r="N18" s="111"/>
    </row>
    <row r="19" spans="1:14" ht="19.5" customHeight="1"/>
    <row r="20" spans="1:14" s="34" customFormat="1" ht="19.5" customHeight="1">
      <c r="A20" s="30"/>
      <c r="B20" s="41">
        <v>6</v>
      </c>
      <c r="C20" s="32"/>
      <c r="D20" s="53" t="s">
        <v>19</v>
      </c>
      <c r="E20" s="54"/>
      <c r="F20" s="55" t="s">
        <v>20</v>
      </c>
      <c r="G20" s="391">
        <v>418.40248284447699</v>
      </c>
      <c r="H20" s="391">
        <v>516.70121592894668</v>
      </c>
      <c r="I20" s="391">
        <v>425.61348155817143</v>
      </c>
      <c r="J20" s="76">
        <v>400.78177537015642</v>
      </c>
      <c r="K20" s="76">
        <v>409.72518025481236</v>
      </c>
      <c r="L20" s="76">
        <v>417.91968385990862</v>
      </c>
      <c r="M20" s="76">
        <v>426.27807753710681</v>
      </c>
      <c r="N20" s="57"/>
    </row>
    <row r="21" spans="1:14" s="34" customFormat="1" ht="19.5" customHeight="1">
      <c r="A21" s="30"/>
      <c r="B21" s="41">
        <v>7</v>
      </c>
      <c r="C21" s="32"/>
      <c r="D21" s="59" t="s">
        <v>21</v>
      </c>
      <c r="E21" s="60" t="s">
        <v>22</v>
      </c>
      <c r="F21" s="46" t="s">
        <v>20</v>
      </c>
      <c r="G21" s="391">
        <v>0</v>
      </c>
      <c r="H21" s="391">
        <v>0</v>
      </c>
      <c r="I21" s="391">
        <v>1.5183823529411755</v>
      </c>
      <c r="J21" s="76">
        <v>1.6384803921568634</v>
      </c>
      <c r="K21" s="76">
        <v>1.758578431372547</v>
      </c>
      <c r="L21" s="76">
        <v>1.793749999999998</v>
      </c>
      <c r="M21" s="76">
        <v>1.8296249999999981</v>
      </c>
      <c r="N21" s="57"/>
    </row>
    <row r="22" spans="1:14" s="34" customFormat="1" ht="19.5" customHeight="1">
      <c r="A22" s="30"/>
      <c r="B22" s="41">
        <v>8</v>
      </c>
      <c r="C22" s="32"/>
      <c r="D22" s="61" t="s">
        <v>23</v>
      </c>
      <c r="E22" s="46" t="s">
        <v>24</v>
      </c>
      <c r="F22" s="46" t="s">
        <v>20</v>
      </c>
      <c r="G22" s="391">
        <v>0</v>
      </c>
      <c r="H22" s="391">
        <v>0</v>
      </c>
      <c r="I22" s="391">
        <v>0</v>
      </c>
      <c r="J22" s="76">
        <v>0</v>
      </c>
      <c r="K22" s="76">
        <v>0</v>
      </c>
      <c r="L22" s="76">
        <v>0</v>
      </c>
      <c r="M22" s="76">
        <v>0</v>
      </c>
      <c r="N22" s="57"/>
    </row>
    <row r="23" spans="1:14" s="34" customFormat="1" ht="19.5" customHeight="1">
      <c r="A23" s="30"/>
      <c r="B23" s="41">
        <v>9</v>
      </c>
      <c r="C23" s="32"/>
      <c r="D23" s="61" t="s">
        <v>25</v>
      </c>
      <c r="E23" s="46" t="s">
        <v>26</v>
      </c>
      <c r="F23" s="46" t="s">
        <v>20</v>
      </c>
      <c r="G23" s="391">
        <v>4.0849780390000001</v>
      </c>
      <c r="H23" s="391">
        <v>3.4620000000000002</v>
      </c>
      <c r="I23" s="391">
        <v>3.932807766663541</v>
      </c>
      <c r="J23" s="76">
        <v>5.5637160390178773</v>
      </c>
      <c r="K23" s="76">
        <v>4.3241997531021079</v>
      </c>
      <c r="L23" s="76">
        <v>4.4106837481641499</v>
      </c>
      <c r="M23" s="76">
        <v>4.498897423127433</v>
      </c>
      <c r="N23" s="57"/>
    </row>
    <row r="24" spans="1:14" s="34" customFormat="1" ht="19.5" customHeight="1">
      <c r="A24" s="30"/>
      <c r="B24" s="41">
        <v>10</v>
      </c>
      <c r="C24" s="32"/>
      <c r="D24" s="61" t="s">
        <v>27</v>
      </c>
      <c r="E24" s="46" t="s">
        <v>28</v>
      </c>
      <c r="F24" s="46" t="s">
        <v>20</v>
      </c>
      <c r="G24" s="391">
        <v>-0.1</v>
      </c>
      <c r="H24" s="391">
        <v>-0.1</v>
      </c>
      <c r="I24" s="391">
        <v>31.213880296436987</v>
      </c>
      <c r="J24" s="76">
        <v>30.713737797802043</v>
      </c>
      <c r="K24" s="76">
        <v>29.808829370212671</v>
      </c>
      <c r="L24" s="76">
        <v>30.405005957616925</v>
      </c>
      <c r="M24" s="76">
        <v>31.013106076769265</v>
      </c>
      <c r="N24" s="57"/>
    </row>
    <row r="25" spans="1:14" s="34" customFormat="1" ht="29.25" customHeight="1">
      <c r="A25" s="30"/>
      <c r="B25" s="41">
        <v>11</v>
      </c>
      <c r="C25" s="32"/>
      <c r="D25" s="62" t="s">
        <v>29</v>
      </c>
      <c r="E25" s="63" t="s">
        <v>30</v>
      </c>
      <c r="F25" s="64" t="s">
        <v>20</v>
      </c>
      <c r="G25" s="65">
        <v>422.38746088347699</v>
      </c>
      <c r="H25" s="65">
        <v>520.06321592894665</v>
      </c>
      <c r="I25" s="65">
        <v>462.27855197421309</v>
      </c>
      <c r="J25" s="65">
        <v>438.69770959913319</v>
      </c>
      <c r="K25" s="65">
        <v>445.61678780949967</v>
      </c>
      <c r="L25" s="65">
        <v>454.5291235656897</v>
      </c>
      <c r="M25" s="65">
        <v>463.61970603700354</v>
      </c>
      <c r="N25" s="57"/>
    </row>
    <row r="26" spans="1:14" s="3" customFormat="1" ht="12.75" customHeight="1">
      <c r="A26" s="4"/>
      <c r="B26" s="6"/>
      <c r="C26" s="5"/>
      <c r="D26" s="7"/>
      <c r="E26" s="8"/>
      <c r="F26" s="9"/>
      <c r="G26" s="23"/>
      <c r="H26" s="23"/>
      <c r="I26" s="23"/>
      <c r="J26" s="10"/>
      <c r="K26" s="10"/>
      <c r="L26" s="10"/>
      <c r="M26" s="10"/>
      <c r="N26" s="14"/>
    </row>
    <row r="27" spans="1:14" s="71" customFormat="1" ht="19.5" customHeight="1">
      <c r="A27" s="66"/>
      <c r="B27" s="41">
        <v>12</v>
      </c>
      <c r="C27" s="67"/>
      <c r="D27" s="68" t="s">
        <v>101</v>
      </c>
      <c r="E27" s="69" t="s">
        <v>32</v>
      </c>
      <c r="F27" s="70"/>
      <c r="G27" s="392">
        <v>1.0526119339395996</v>
      </c>
      <c r="H27" s="392">
        <v>1.1799638149272795</v>
      </c>
      <c r="I27" s="392">
        <v>1.2411966917132644</v>
      </c>
      <c r="J27" s="383">
        <v>1.2518012818164204</v>
      </c>
      <c r="K27" s="383">
        <v>1.2549423724669737</v>
      </c>
      <c r="L27" s="383">
        <v>1.2800412199163131</v>
      </c>
      <c r="M27" s="383">
        <v>1.3056420443146395</v>
      </c>
    </row>
    <row r="28" spans="1:14" s="34" customFormat="1" ht="19.5" customHeight="1">
      <c r="A28" s="30"/>
      <c r="B28" s="41">
        <v>13</v>
      </c>
      <c r="C28" s="32"/>
      <c r="D28" s="53" t="s">
        <v>33</v>
      </c>
      <c r="E28" s="72"/>
      <c r="F28" s="55" t="s">
        <v>11</v>
      </c>
      <c r="G28" s="391">
        <v>22.222621188916719</v>
      </c>
      <c r="H28" s="391">
        <v>61.823373293397481</v>
      </c>
      <c r="I28" s="391">
        <v>111.50005738617858</v>
      </c>
      <c r="J28" s="76">
        <v>110.46464560698951</v>
      </c>
      <c r="K28" s="76">
        <v>113.60660109526589</v>
      </c>
      <c r="L28" s="76">
        <v>127.28689025082838</v>
      </c>
      <c r="M28" s="76">
        <v>141.70167473770198</v>
      </c>
      <c r="N28" s="57"/>
    </row>
    <row r="29" spans="1:14" s="34" customFormat="1" ht="29.25" customHeight="1">
      <c r="A29" s="30"/>
      <c r="B29" s="41">
        <v>14</v>
      </c>
      <c r="C29" s="32"/>
      <c r="D29" s="73" t="s">
        <v>102</v>
      </c>
      <c r="E29" s="74" t="s">
        <v>30</v>
      </c>
      <c r="F29" s="50" t="s">
        <v>11</v>
      </c>
      <c r="G29" s="75">
        <v>444.61008207239371</v>
      </c>
      <c r="H29" s="75">
        <v>582.88658922234401</v>
      </c>
      <c r="I29" s="75">
        <v>573.77860936039167</v>
      </c>
      <c r="J29" s="75">
        <v>549.1623552061227</v>
      </c>
      <c r="K29" s="75">
        <v>559.22338890476556</v>
      </c>
      <c r="L29" s="75">
        <v>581.81601381651808</v>
      </c>
      <c r="M29" s="75">
        <v>605.32138077470552</v>
      </c>
      <c r="N29" s="57"/>
    </row>
    <row r="30" spans="1:14" s="2" customFormat="1" ht="19.149999999999999" customHeight="1">
      <c r="A30" s="18"/>
      <c r="B30" s="19"/>
      <c r="C30" s="20"/>
      <c r="D30" s="20"/>
      <c r="E30" s="21"/>
      <c r="F30" s="22"/>
      <c r="G30" s="24"/>
      <c r="H30" s="24"/>
      <c r="I30" s="24"/>
      <c r="J30" s="22"/>
      <c r="K30" s="22"/>
      <c r="L30" s="22"/>
      <c r="M30" s="22"/>
      <c r="N30" s="22"/>
    </row>
    <row r="31" spans="1:14" s="34" customFormat="1" ht="19.5" customHeight="1">
      <c r="A31" s="30"/>
      <c r="B31" s="41">
        <v>15</v>
      </c>
      <c r="C31" s="32"/>
      <c r="D31" s="61" t="s">
        <v>97</v>
      </c>
      <c r="E31" s="46" t="s">
        <v>34</v>
      </c>
      <c r="F31" s="46" t="s">
        <v>11</v>
      </c>
      <c r="G31" s="391">
        <v>0</v>
      </c>
      <c r="H31" s="391">
        <v>25.413257945944185</v>
      </c>
      <c r="I31" s="391">
        <v>-19.521121231619993</v>
      </c>
      <c r="J31" s="76">
        <v>-42.712218033276535</v>
      </c>
      <c r="K31" s="76" t="s">
        <v>148</v>
      </c>
      <c r="L31" s="76">
        <v>0</v>
      </c>
      <c r="M31" s="76">
        <v>0</v>
      </c>
      <c r="N31" s="57"/>
    </row>
    <row r="32" spans="1:14" s="34" customFormat="1" ht="19.5" customHeight="1">
      <c r="A32" s="30"/>
      <c r="B32" s="41">
        <v>16</v>
      </c>
      <c r="C32" s="32"/>
      <c r="D32" s="61" t="s">
        <v>35</v>
      </c>
      <c r="E32" s="46" t="s">
        <v>36</v>
      </c>
      <c r="F32" s="46" t="s">
        <v>11</v>
      </c>
      <c r="G32" s="391">
        <v>4.5403541992764014</v>
      </c>
      <c r="H32" s="391">
        <v>3.5096277789483796</v>
      </c>
      <c r="I32" s="391">
        <v>20.124849595432806</v>
      </c>
      <c r="J32" s="76">
        <v>-2.2252146511230739</v>
      </c>
      <c r="K32" s="76">
        <v>0</v>
      </c>
      <c r="L32" s="76">
        <v>0</v>
      </c>
      <c r="M32" s="76">
        <v>0</v>
      </c>
      <c r="N32" s="57"/>
    </row>
    <row r="33" spans="1:14" s="34" customFormat="1" ht="19.5" customHeight="1">
      <c r="A33" s="30"/>
      <c r="B33" s="41">
        <v>17</v>
      </c>
      <c r="C33" s="32"/>
      <c r="D33" s="61" t="s">
        <v>37</v>
      </c>
      <c r="E33" s="46" t="s">
        <v>38</v>
      </c>
      <c r="F33" s="46" t="s">
        <v>11</v>
      </c>
      <c r="G33" s="391">
        <v>-1.7762713137637647</v>
      </c>
      <c r="H33" s="391">
        <v>-8.5324746376297167E-2</v>
      </c>
      <c r="I33" s="391">
        <v>-0.91898282257919583</v>
      </c>
      <c r="J33" s="76">
        <v>-1.544915171249958</v>
      </c>
      <c r="K33" s="76">
        <v>-0.36957498425735252</v>
      </c>
      <c r="L33" s="76">
        <v>-0.3769664839424996</v>
      </c>
      <c r="M33" s="76">
        <v>-0.38450581362134961</v>
      </c>
      <c r="N33" s="57"/>
    </row>
    <row r="34" spans="1:14" s="34" customFormat="1" ht="29.25" customHeight="1">
      <c r="A34" s="30"/>
      <c r="B34" s="41">
        <v>18</v>
      </c>
      <c r="C34" s="32"/>
      <c r="D34" s="62" t="s">
        <v>100</v>
      </c>
      <c r="E34" s="77" t="s">
        <v>10</v>
      </c>
      <c r="F34" s="50" t="s">
        <v>11</v>
      </c>
      <c r="G34" s="75">
        <v>447.37416495790637</v>
      </c>
      <c r="H34" s="75">
        <v>611.72415020086032</v>
      </c>
      <c r="I34" s="75">
        <v>573.46335490162528</v>
      </c>
      <c r="J34" s="75">
        <v>502.68000735047315</v>
      </c>
      <c r="K34" s="75">
        <v>558.85381392050817</v>
      </c>
      <c r="L34" s="75">
        <v>581.43904733257557</v>
      </c>
      <c r="M34" s="75">
        <v>604.93687496108419</v>
      </c>
      <c r="N34" s="57"/>
    </row>
    <row r="35" spans="1:14" s="84" customFormat="1" ht="19.5" customHeight="1">
      <c r="A35" s="78"/>
      <c r="B35" s="41">
        <v>19</v>
      </c>
      <c r="C35" s="79"/>
      <c r="D35" s="80" t="s">
        <v>96</v>
      </c>
      <c r="E35" s="81" t="s">
        <v>10</v>
      </c>
      <c r="F35" s="82" t="s">
        <v>11</v>
      </c>
      <c r="G35" s="393">
        <v>456.25669624976962</v>
      </c>
      <c r="H35" s="393">
        <v>610.72415020086044</v>
      </c>
      <c r="I35" s="393">
        <v>573.46335490162528</v>
      </c>
      <c r="J35" s="384">
        <v>502.68000735047315</v>
      </c>
      <c r="K35" s="384">
        <v>558.85381392050817</v>
      </c>
      <c r="L35" s="384">
        <v>570.03089019891831</v>
      </c>
      <c r="M35" s="384">
        <v>581.43150800289663</v>
      </c>
      <c r="N35" s="83"/>
    </row>
    <row r="36" spans="1:14" s="34" customFormat="1" ht="12.75" customHeight="1">
      <c r="A36" s="30"/>
      <c r="B36" s="31"/>
      <c r="C36" s="32"/>
      <c r="D36" s="33"/>
      <c r="E36" s="30"/>
      <c r="F36" s="30"/>
      <c r="G36" s="85"/>
      <c r="H36" s="85"/>
      <c r="I36" s="85"/>
      <c r="J36" s="86"/>
      <c r="K36" s="86"/>
      <c r="L36" s="86"/>
      <c r="M36" s="86"/>
      <c r="N36" s="57"/>
    </row>
    <row r="37" spans="1:14" s="34" customFormat="1" ht="19.5" customHeight="1">
      <c r="A37" s="30"/>
      <c r="B37" s="41">
        <v>20</v>
      </c>
      <c r="C37" s="32"/>
      <c r="D37" s="61" t="s">
        <v>39</v>
      </c>
      <c r="E37" s="46" t="s">
        <v>40</v>
      </c>
      <c r="F37" s="46" t="s">
        <v>11</v>
      </c>
      <c r="G37" s="594">
        <v>441.43426799999997</v>
      </c>
      <c r="H37" s="594">
        <v>592.29999999999995</v>
      </c>
      <c r="I37" s="594">
        <v>573.46335490162528</v>
      </c>
      <c r="J37" s="76">
        <v>502.68000735047315</v>
      </c>
      <c r="K37" s="76">
        <v>558.85381392050817</v>
      </c>
      <c r="L37" s="76">
        <v>581.43904733257557</v>
      </c>
      <c r="M37" s="76">
        <v>604.93687496108419</v>
      </c>
      <c r="N37" s="57"/>
    </row>
    <row r="38" spans="1:14" s="34" customFormat="1" ht="19.5" customHeight="1">
      <c r="A38" s="30"/>
      <c r="B38" s="41">
        <v>21</v>
      </c>
      <c r="C38" s="32"/>
      <c r="D38" s="61" t="s">
        <v>41</v>
      </c>
      <c r="E38" s="46" t="s">
        <v>42</v>
      </c>
      <c r="F38" s="46" t="s">
        <v>11</v>
      </c>
      <c r="G38" s="76">
        <v>-5.9398969579063987</v>
      </c>
      <c r="H38" s="76">
        <v>-19.524150200860369</v>
      </c>
      <c r="I38" s="76">
        <v>0</v>
      </c>
      <c r="J38" s="56">
        <v>0</v>
      </c>
      <c r="K38" s="56">
        <v>0</v>
      </c>
      <c r="L38" s="56">
        <v>0</v>
      </c>
      <c r="M38" s="56">
        <v>0</v>
      </c>
      <c r="N38" s="57"/>
    </row>
    <row r="39" spans="1:14">
      <c r="D39" s="15"/>
      <c r="E39" s="15"/>
      <c r="F39" s="15"/>
      <c r="G39" s="17"/>
      <c r="H39" s="17"/>
      <c r="I39" s="17"/>
      <c r="J39" s="17"/>
      <c r="K39" s="17"/>
      <c r="L39" s="17"/>
      <c r="M39" s="17"/>
    </row>
    <row r="40" spans="1:14" s="89" customFormat="1" ht="30.75" customHeight="1">
      <c r="A40" s="31"/>
      <c r="B40" s="31"/>
      <c r="C40" s="49"/>
      <c r="D40" s="633" t="s">
        <v>43</v>
      </c>
      <c r="E40" s="634"/>
      <c r="F40" s="108"/>
      <c r="G40" s="109"/>
      <c r="H40" s="109"/>
      <c r="I40" s="109"/>
      <c r="J40" s="109"/>
      <c r="K40" s="110"/>
      <c r="L40" s="110"/>
      <c r="M40" s="110"/>
      <c r="N40" s="111"/>
    </row>
    <row r="41" spans="1:14" ht="23.25" customHeight="1">
      <c r="D41" s="15"/>
      <c r="E41" s="15"/>
      <c r="F41" s="15"/>
      <c r="G41" s="17"/>
      <c r="H41" s="17"/>
      <c r="I41" s="401"/>
      <c r="J41" s="401"/>
      <c r="K41" s="401"/>
      <c r="L41" s="401"/>
      <c r="M41" s="401"/>
      <c r="N41" s="12"/>
    </row>
    <row r="42" spans="1:14" s="34" customFormat="1" ht="19.5" customHeight="1">
      <c r="A42" s="30"/>
      <c r="B42" s="41">
        <v>22</v>
      </c>
      <c r="C42" s="32"/>
      <c r="D42" s="637" t="s">
        <v>44</v>
      </c>
      <c r="E42" s="638"/>
      <c r="F42" s="46" t="s">
        <v>45</v>
      </c>
      <c r="G42" s="398">
        <v>12812.479905685488</v>
      </c>
      <c r="H42" s="398">
        <v>12809.893885450963</v>
      </c>
      <c r="I42" s="398">
        <v>10523.703723698323</v>
      </c>
      <c r="J42" s="398">
        <v>10345.157852138573</v>
      </c>
      <c r="K42" s="398">
        <v>10169.641201952589</v>
      </c>
      <c r="L42" s="398">
        <v>10373.034025991641</v>
      </c>
      <c r="M42" s="398">
        <v>10580.494706511474</v>
      </c>
      <c r="N42" s="58"/>
    </row>
    <row r="43" spans="1:14" s="34" customFormat="1" ht="19.5" customHeight="1">
      <c r="A43" s="30"/>
      <c r="B43" s="41">
        <v>23</v>
      </c>
      <c r="C43" s="32"/>
      <c r="D43" s="637" t="s">
        <v>46</v>
      </c>
      <c r="E43" s="638"/>
      <c r="F43" s="46" t="s">
        <v>11</v>
      </c>
      <c r="G43" s="398">
        <v>140.09577015513159</v>
      </c>
      <c r="H43" s="398">
        <v>156.31687463701678</v>
      </c>
      <c r="I43" s="398">
        <v>154.77530360785789</v>
      </c>
      <c r="J43" s="398">
        <v>167.17902196249415</v>
      </c>
      <c r="K43" s="398">
        <v>167.56124831996914</v>
      </c>
      <c r="L43" s="398">
        <v>170.91247328636854</v>
      </c>
      <c r="M43" s="398">
        <v>174.33072275209591</v>
      </c>
      <c r="N43" s="58"/>
    </row>
    <row r="44" spans="1:14" s="34" customFormat="1" ht="19.5" customHeight="1">
      <c r="A44" s="30"/>
      <c r="B44" s="41">
        <v>24</v>
      </c>
      <c r="C44" s="32"/>
      <c r="D44" s="637" t="s">
        <v>47</v>
      </c>
      <c r="E44" s="638"/>
      <c r="F44" s="46" t="s">
        <v>20</v>
      </c>
      <c r="G44" s="398">
        <v>129.14629163445139</v>
      </c>
      <c r="H44" s="398">
        <v>132.48651170751967</v>
      </c>
      <c r="I44" s="398">
        <v>124.69845000490332</v>
      </c>
      <c r="J44" s="398">
        <v>134.26023602561921</v>
      </c>
      <c r="K44" s="398">
        <v>135.17678233155601</v>
      </c>
      <c r="L44" s="398">
        <v>137.88031797818712</v>
      </c>
      <c r="M44" s="398">
        <v>140.63792433775086</v>
      </c>
      <c r="N44" s="58"/>
    </row>
    <row r="45" spans="1:14" s="34" customFormat="1" ht="19.5" customHeight="1">
      <c r="A45" s="30"/>
      <c r="B45" s="41">
        <v>25</v>
      </c>
      <c r="C45" s="32"/>
      <c r="D45" s="637" t="s">
        <v>48</v>
      </c>
      <c r="E45" s="638"/>
      <c r="F45" s="46" t="s">
        <v>13</v>
      </c>
      <c r="G45" s="388">
        <v>1.7532284363825923E-3</v>
      </c>
      <c r="H45" s="388">
        <v>0.28273682868279582</v>
      </c>
      <c r="I45" s="388">
        <v>0.11951104266607149</v>
      </c>
      <c r="J45" s="388">
        <v>7.6679269231814118E-2</v>
      </c>
      <c r="K45" s="388">
        <v>6.8266400616330269E-3</v>
      </c>
      <c r="L45" s="388">
        <v>2.0000000000000018E-2</v>
      </c>
      <c r="M45" s="388">
        <v>2.0000000000000018E-2</v>
      </c>
      <c r="N45" s="58"/>
    </row>
    <row r="46" spans="1:14">
      <c r="D46" s="15"/>
      <c r="E46" s="15"/>
      <c r="F46" s="15"/>
      <c r="G46" s="17"/>
      <c r="H46" s="17"/>
      <c r="I46" s="595"/>
      <c r="J46" s="595"/>
      <c r="K46" s="595"/>
      <c r="L46" s="595"/>
      <c r="M46" s="595"/>
    </row>
    <row r="47" spans="1:14" s="89" customFormat="1" ht="30.75" customHeight="1">
      <c r="A47" s="31"/>
      <c r="B47" s="31"/>
      <c r="C47" s="49"/>
      <c r="D47" s="633" t="s">
        <v>49</v>
      </c>
      <c r="E47" s="634"/>
      <c r="F47" s="108"/>
      <c r="G47" s="109"/>
      <c r="H47" s="109"/>
      <c r="I47" s="109"/>
      <c r="J47" s="109"/>
      <c r="K47" s="110"/>
      <c r="L47" s="110"/>
      <c r="M47" s="110"/>
      <c r="N47" s="111"/>
    </row>
    <row r="48" spans="1:14" s="34" customFormat="1" ht="12.75">
      <c r="A48" s="30"/>
      <c r="B48" s="31"/>
      <c r="C48" s="32"/>
      <c r="D48" s="32"/>
      <c r="E48" s="32"/>
      <c r="F48" s="32"/>
      <c r="G48" s="87"/>
      <c r="H48" s="87"/>
      <c r="I48" s="87"/>
      <c r="J48" s="87"/>
      <c r="K48" s="87"/>
      <c r="L48" s="87"/>
      <c r="M48" s="87"/>
      <c r="N48" s="52"/>
    </row>
    <row r="49" spans="1:14" s="34" customFormat="1" ht="19.5" customHeight="1">
      <c r="A49" s="30"/>
      <c r="B49" s="41">
        <v>26</v>
      </c>
      <c r="C49" s="32"/>
      <c r="D49" s="61" t="s">
        <v>50</v>
      </c>
      <c r="E49" s="46" t="s">
        <v>51</v>
      </c>
      <c r="F49" s="46" t="s">
        <v>20</v>
      </c>
      <c r="G49" s="394">
        <v>42.1598511937908</v>
      </c>
      <c r="H49" s="394">
        <v>41.149087605058234</v>
      </c>
      <c r="I49" s="394">
        <v>33.345326474350045</v>
      </c>
      <c r="J49" s="88">
        <v>29.579102604062609</v>
      </c>
      <c r="K49" s="88">
        <v>39.38220575861753</v>
      </c>
      <c r="L49" s="88">
        <v>40.169849873789879</v>
      </c>
      <c r="M49" s="88">
        <v>40.97324687126568</v>
      </c>
      <c r="N49" s="58"/>
    </row>
    <row r="50" spans="1:14" s="89" customFormat="1" ht="19.5" customHeight="1">
      <c r="A50" s="31"/>
      <c r="B50" s="41">
        <v>27</v>
      </c>
      <c r="C50" s="49"/>
      <c r="D50" s="61" t="s">
        <v>52</v>
      </c>
      <c r="E50" s="46" t="s">
        <v>53</v>
      </c>
      <c r="F50" s="46" t="s">
        <v>11</v>
      </c>
      <c r="G50" s="394">
        <v>44.377962499701873</v>
      </c>
      <c r="H50" s="394">
        <v>46.04075332140031</v>
      </c>
      <c r="I50" s="394">
        <v>41.388108904062008</v>
      </c>
      <c r="J50" s="88">
        <v>37.027158554744993</v>
      </c>
      <c r="K50" s="88">
        <v>49.422398727701996</v>
      </c>
      <c r="L50" s="88">
        <v>50.410846702256038</v>
      </c>
      <c r="M50" s="88">
        <v>51.419063636301161</v>
      </c>
      <c r="N50" s="58"/>
    </row>
    <row r="51" spans="1:14" s="34" customFormat="1" ht="19.5" customHeight="1">
      <c r="A51" s="30"/>
      <c r="B51" s="41">
        <v>28</v>
      </c>
      <c r="C51" s="32"/>
      <c r="D51" s="61" t="s">
        <v>54</v>
      </c>
      <c r="E51" s="90" t="s">
        <v>92</v>
      </c>
      <c r="F51" s="46" t="s">
        <v>11</v>
      </c>
      <c r="G51" s="395">
        <v>-25.050196521728754</v>
      </c>
      <c r="H51" s="395">
        <v>1.9051448821237584</v>
      </c>
      <c r="I51" s="395">
        <v>0</v>
      </c>
      <c r="J51" s="385">
        <v>0</v>
      </c>
      <c r="K51" s="385">
        <v>0</v>
      </c>
      <c r="L51" s="88">
        <v>0</v>
      </c>
      <c r="M51" s="88">
        <v>0</v>
      </c>
      <c r="N51" s="58"/>
    </row>
    <row r="52" spans="1:14" s="34" customFormat="1" ht="19.5" customHeight="1">
      <c r="A52" s="30"/>
      <c r="B52" s="41">
        <v>29</v>
      </c>
      <c r="C52" s="32"/>
      <c r="D52" s="61" t="s">
        <v>55</v>
      </c>
      <c r="E52" s="90"/>
      <c r="F52" s="46" t="s">
        <v>11</v>
      </c>
      <c r="G52" s="394">
        <v>0</v>
      </c>
      <c r="H52" s="394">
        <v>3.1815219236994476</v>
      </c>
      <c r="I52" s="394">
        <v>-8.1828011354399308</v>
      </c>
      <c r="J52" s="88">
        <v>0</v>
      </c>
      <c r="K52" s="88">
        <v>0</v>
      </c>
      <c r="L52" s="88">
        <v>0</v>
      </c>
      <c r="M52" s="88">
        <v>0</v>
      </c>
      <c r="N52" s="58"/>
    </row>
    <row r="53" spans="1:14" s="34" customFormat="1" ht="19.5" customHeight="1">
      <c r="A53" s="30"/>
      <c r="B53" s="41">
        <v>30</v>
      </c>
      <c r="C53" s="32"/>
      <c r="D53" s="91" t="s">
        <v>56</v>
      </c>
      <c r="E53" s="92"/>
      <c r="F53" s="46" t="s">
        <v>11</v>
      </c>
      <c r="G53" s="394">
        <v>9.1918189674421189</v>
      </c>
      <c r="H53" s="394">
        <v>2.1941153633015773</v>
      </c>
      <c r="I53" s="394">
        <v>0.28733537757099042</v>
      </c>
      <c r="J53" s="88">
        <v>2.0203862164177462</v>
      </c>
      <c r="K53" s="88">
        <v>0</v>
      </c>
      <c r="L53" s="88">
        <v>0</v>
      </c>
      <c r="M53" s="88">
        <v>0</v>
      </c>
      <c r="N53" s="58"/>
    </row>
    <row r="54" spans="1:14" s="34" customFormat="1" ht="12.75">
      <c r="A54" s="31"/>
      <c r="B54" s="41">
        <v>31</v>
      </c>
      <c r="C54" s="49"/>
      <c r="D54" s="635" t="s">
        <v>103</v>
      </c>
      <c r="E54" s="636"/>
      <c r="F54" s="50" t="s">
        <v>11</v>
      </c>
      <c r="G54" s="93">
        <v>28.519584945415239</v>
      </c>
      <c r="H54" s="93">
        <v>53.321535490525093</v>
      </c>
      <c r="I54" s="93">
        <v>33.492643146193068</v>
      </c>
      <c r="J54" s="600">
        <v>39.047544771162741</v>
      </c>
      <c r="K54" s="600">
        <v>49.422398727701996</v>
      </c>
      <c r="L54" s="600">
        <v>50.410846702256038</v>
      </c>
      <c r="M54" s="600">
        <v>51.419063636301161</v>
      </c>
      <c r="N54" s="58"/>
    </row>
    <row r="55" spans="1:14" s="34" customFormat="1" ht="19.5" customHeight="1">
      <c r="A55" s="78"/>
      <c r="B55" s="94"/>
      <c r="C55" s="79"/>
      <c r="D55" s="95" t="s">
        <v>862</v>
      </c>
      <c r="E55" s="96"/>
      <c r="F55" s="82" t="s">
        <v>11</v>
      </c>
      <c r="G55" s="389">
        <v>25.604090105127224</v>
      </c>
      <c r="H55" s="389">
        <v>53.321535490525093</v>
      </c>
      <c r="I55" s="389">
        <v>33.492643146193068</v>
      </c>
      <c r="J55" s="389">
        <v>39.047544771162741</v>
      </c>
      <c r="K55" s="389">
        <v>49.422398727701996</v>
      </c>
      <c r="L55" s="389">
        <v>50.410846702256038</v>
      </c>
      <c r="M55" s="389">
        <v>51.419063636301161</v>
      </c>
      <c r="N55" s="83"/>
    </row>
    <row r="56" spans="1:14" s="34" customFormat="1" ht="12.75">
      <c r="A56" s="30"/>
      <c r="B56" s="31"/>
      <c r="C56" s="32"/>
      <c r="D56" s="32"/>
      <c r="E56" s="32"/>
      <c r="F56" s="32" t="s">
        <v>92</v>
      </c>
      <c r="G56" s="87"/>
      <c r="H56" s="87"/>
      <c r="I56" s="87"/>
      <c r="J56" s="87"/>
      <c r="K56" s="87"/>
      <c r="L56" s="87"/>
      <c r="M56" s="87"/>
      <c r="N56" s="58"/>
    </row>
    <row r="57" spans="1:14" s="34" customFormat="1" ht="19.5" customHeight="1">
      <c r="A57" s="30"/>
      <c r="B57" s="41">
        <v>32</v>
      </c>
      <c r="C57" s="32"/>
      <c r="D57" s="637" t="s">
        <v>774</v>
      </c>
      <c r="E57" s="638"/>
      <c r="F57" s="46" t="s">
        <v>11</v>
      </c>
      <c r="G57" s="88">
        <v>27.414380999999999</v>
      </c>
      <c r="H57" s="88">
        <v>53.154515990000007</v>
      </c>
      <c r="I57" s="88">
        <v>31.585275550000002</v>
      </c>
      <c r="J57" s="88">
        <v>39.047544771162741</v>
      </c>
      <c r="K57" s="88">
        <v>49.422398727701996</v>
      </c>
      <c r="L57" s="88">
        <v>50.410846702256038</v>
      </c>
      <c r="M57" s="88">
        <v>51.419063636301161</v>
      </c>
      <c r="N57" s="58"/>
    </row>
    <row r="58" spans="1:14" s="34" customFormat="1" ht="19.5" customHeight="1">
      <c r="A58" s="30"/>
      <c r="B58" s="41">
        <v>33</v>
      </c>
      <c r="C58" s="32"/>
      <c r="D58" s="637" t="s">
        <v>57</v>
      </c>
      <c r="E58" s="638"/>
      <c r="F58" s="46" t="s">
        <v>11</v>
      </c>
      <c r="G58" s="88">
        <v>1.8102908948727752</v>
      </c>
      <c r="H58" s="88">
        <v>0.16701950052508607</v>
      </c>
      <c r="I58" s="88">
        <v>-1.9073675961930654</v>
      </c>
      <c r="J58" s="88">
        <v>0</v>
      </c>
      <c r="K58" s="88">
        <v>0</v>
      </c>
      <c r="L58" s="88">
        <v>0</v>
      </c>
      <c r="M58" s="88">
        <v>0</v>
      </c>
      <c r="N58" s="58"/>
    </row>
    <row r="59" spans="1:14">
      <c r="B59" s="11"/>
      <c r="D59" s="15"/>
      <c r="E59" s="15"/>
      <c r="F59" s="15"/>
      <c r="G59" s="17"/>
      <c r="H59" s="17"/>
      <c r="I59" s="17"/>
      <c r="J59" s="17"/>
      <c r="K59" s="17"/>
      <c r="L59" s="17"/>
      <c r="M59" s="17"/>
    </row>
    <row r="60" spans="1:14" s="34" customFormat="1" ht="19.5" customHeight="1">
      <c r="A60" s="30"/>
      <c r="B60" s="41">
        <v>34</v>
      </c>
      <c r="C60" s="32"/>
      <c r="D60" s="632" t="s">
        <v>12</v>
      </c>
      <c r="E60" s="632"/>
      <c r="F60" s="46" t="s">
        <v>13</v>
      </c>
      <c r="G60" s="402">
        <v>-2.3816207804914113E-2</v>
      </c>
      <c r="H60" s="402">
        <v>0.86964626563041802</v>
      </c>
      <c r="I60" s="47">
        <v>-0.37187399353597939</v>
      </c>
      <c r="J60" s="47">
        <v>0.16585438183313617</v>
      </c>
      <c r="K60" s="47">
        <v>0.26569798478600526</v>
      </c>
      <c r="L60" s="47">
        <v>2.0000000000000018E-2</v>
      </c>
      <c r="M60" s="47">
        <v>2.0000000000000018E-2</v>
      </c>
      <c r="N60" s="97"/>
    </row>
    <row r="61" spans="1:14" s="34" customFormat="1" ht="19.5" customHeight="1">
      <c r="A61" s="30"/>
      <c r="B61" s="41">
        <v>35</v>
      </c>
      <c r="C61" s="32"/>
      <c r="D61" s="632" t="s">
        <v>14</v>
      </c>
      <c r="E61" s="632"/>
      <c r="F61" s="46" t="s">
        <v>13</v>
      </c>
      <c r="G61" s="402">
        <v>5.5969252181111871E-3</v>
      </c>
      <c r="H61" s="402">
        <v>-2.7897561617355938E-2</v>
      </c>
      <c r="I61" s="47">
        <v>3.1323085314143738E-3</v>
      </c>
      <c r="J61" s="47">
        <v>5.6948852554500939E-2</v>
      </c>
      <c r="K61" s="47">
        <v>0</v>
      </c>
      <c r="L61" s="47">
        <v>0</v>
      </c>
      <c r="M61" s="47">
        <v>0</v>
      </c>
      <c r="N61" s="97"/>
    </row>
    <row r="62" spans="1:14" s="34" customFormat="1" ht="19.5" customHeight="1">
      <c r="A62" s="30"/>
      <c r="B62" s="41">
        <v>36</v>
      </c>
      <c r="C62" s="32"/>
      <c r="D62" s="632" t="s">
        <v>15</v>
      </c>
      <c r="E62" s="632"/>
      <c r="F62" s="46" t="s">
        <v>13</v>
      </c>
      <c r="G62" s="402">
        <v>1.2090084313079563E-2</v>
      </c>
      <c r="H62" s="402">
        <v>1.7968041743014251E-2</v>
      </c>
      <c r="I62" s="47">
        <v>1.4379055616208669E-2</v>
      </c>
      <c r="J62" s="47">
        <v>2.7196765612362894E-2</v>
      </c>
      <c r="K62" s="47">
        <v>1.0302015213994764E-2</v>
      </c>
      <c r="L62" s="47">
        <v>-2.0000000000000018E-2</v>
      </c>
      <c r="M62" s="47">
        <v>-2.0000000000000018E-2</v>
      </c>
      <c r="N62" s="97"/>
    </row>
    <row r="63" spans="1:14" s="34" customFormat="1" ht="19.5" customHeight="1">
      <c r="A63" s="30"/>
      <c r="B63" s="41">
        <v>37</v>
      </c>
      <c r="C63" s="32"/>
      <c r="D63" s="632" t="s">
        <v>16</v>
      </c>
      <c r="E63" s="632"/>
      <c r="F63" s="46" t="s">
        <v>13</v>
      </c>
      <c r="G63" s="402">
        <v>-3.693354382393272E-2</v>
      </c>
      <c r="H63" s="402">
        <v>-9.7167457560763636E-3</v>
      </c>
      <c r="I63" s="47">
        <v>2.7599070670801418E-2</v>
      </c>
      <c r="J63" s="47">
        <v>-5.0000000000000001E-3</v>
      </c>
      <c r="K63" s="47">
        <v>-5.0000000000000001E-3</v>
      </c>
      <c r="L63" s="47"/>
      <c r="M63" s="47"/>
      <c r="N63" s="97"/>
    </row>
    <row r="64" spans="1:14" s="34" customFormat="1" ht="25.5" customHeight="1">
      <c r="A64" s="30"/>
      <c r="B64" s="41">
        <v>38</v>
      </c>
      <c r="C64" s="49"/>
      <c r="D64" s="635" t="s">
        <v>58</v>
      </c>
      <c r="E64" s="636"/>
      <c r="F64" s="50" t="s">
        <v>13</v>
      </c>
      <c r="G64" s="51">
        <v>1.6000000000000001E-3</v>
      </c>
      <c r="H64" s="51">
        <v>0.85</v>
      </c>
      <c r="I64" s="99">
        <v>-0.32676355871755491</v>
      </c>
      <c r="J64" s="51">
        <v>0.245</v>
      </c>
      <c r="K64" s="51">
        <v>0.27100000000000002</v>
      </c>
      <c r="L64" s="51">
        <v>0</v>
      </c>
      <c r="M64" s="51">
        <v>0</v>
      </c>
      <c r="N64" s="97"/>
    </row>
    <row r="65" spans="1:14">
      <c r="D65" s="15"/>
      <c r="E65" s="15"/>
      <c r="F65" s="15"/>
      <c r="G65" s="17"/>
      <c r="H65" s="17"/>
      <c r="I65" s="17"/>
      <c r="J65" s="17"/>
      <c r="K65" s="17"/>
      <c r="L65" s="17"/>
      <c r="M65" s="17"/>
    </row>
    <row r="66" spans="1:14" s="89" customFormat="1" ht="30.75" customHeight="1">
      <c r="A66" s="31"/>
      <c r="B66" s="31"/>
      <c r="C66" s="49"/>
      <c r="D66" s="633" t="s">
        <v>59</v>
      </c>
      <c r="E66" s="634"/>
      <c r="F66" s="108"/>
      <c r="G66" s="109"/>
      <c r="H66" s="109"/>
      <c r="I66" s="109"/>
      <c r="J66" s="109"/>
      <c r="K66" s="110"/>
      <c r="L66" s="110"/>
      <c r="M66" s="110"/>
      <c r="N66" s="111"/>
    </row>
    <row r="67" spans="1:14" s="34" customFormat="1" ht="12.75">
      <c r="A67" s="30"/>
      <c r="B67" s="31"/>
      <c r="C67" s="32"/>
      <c r="D67" s="32"/>
      <c r="E67" s="32"/>
      <c r="F67" s="32"/>
      <c r="G67" s="87"/>
      <c r="H67" s="87"/>
      <c r="I67" s="87"/>
      <c r="J67" s="87"/>
      <c r="K67" s="87"/>
      <c r="L67" s="87"/>
      <c r="M67" s="87"/>
      <c r="N67" s="52"/>
    </row>
    <row r="68" spans="1:14" s="34" customFormat="1" ht="19.5" customHeight="1">
      <c r="A68" s="30"/>
      <c r="B68" s="41">
        <v>39</v>
      </c>
      <c r="C68" s="32"/>
      <c r="D68" s="637" t="s">
        <v>840</v>
      </c>
      <c r="E68" s="638"/>
      <c r="F68" s="46" t="s">
        <v>11</v>
      </c>
      <c r="G68" s="88">
        <v>418.85458001249111</v>
      </c>
      <c r="H68" s="88">
        <v>462.54032679133047</v>
      </c>
      <c r="I68" s="88">
        <v>513.93729475316741</v>
      </c>
      <c r="J68" s="88">
        <v>463.63246257931041</v>
      </c>
      <c r="K68" s="88">
        <v>509.43141519280618</v>
      </c>
      <c r="L68" s="88">
        <v>531.02820063031959</v>
      </c>
      <c r="M68" s="88">
        <v>553.517811324783</v>
      </c>
      <c r="N68" s="58"/>
    </row>
    <row r="69" spans="1:14" s="34" customFormat="1" ht="19.5" customHeight="1">
      <c r="A69" s="30"/>
      <c r="B69" s="41">
        <v>40</v>
      </c>
      <c r="C69" s="32"/>
      <c r="D69" s="637" t="s">
        <v>841</v>
      </c>
      <c r="E69" s="638"/>
      <c r="F69" s="46" t="s">
        <v>11</v>
      </c>
      <c r="G69" s="88">
        <v>414.01988699999998</v>
      </c>
      <c r="H69" s="88">
        <v>444.21530868979767</v>
      </c>
      <c r="I69" s="88">
        <v>509.55220964761918</v>
      </c>
      <c r="J69" s="88">
        <v>463.63246257931041</v>
      </c>
      <c r="K69" s="88">
        <v>509.43141519280618</v>
      </c>
      <c r="L69" s="88">
        <v>531.02820063031959</v>
      </c>
      <c r="M69" s="88">
        <v>553.517811324783</v>
      </c>
      <c r="N69" s="58"/>
    </row>
    <row r="70" spans="1:14" s="34" customFormat="1" ht="19.5" customHeight="1">
      <c r="A70" s="30"/>
      <c r="B70" s="41">
        <v>41</v>
      </c>
      <c r="C70" s="32"/>
      <c r="D70" s="637" t="s">
        <v>62</v>
      </c>
      <c r="E70" s="638"/>
      <c r="F70" s="46" t="s">
        <v>11</v>
      </c>
      <c r="G70" s="88">
        <v>4.8346930124911296</v>
      </c>
      <c r="H70" s="88">
        <v>18.325018101532805</v>
      </c>
      <c r="I70" s="88">
        <v>-4.3850851055482281</v>
      </c>
      <c r="J70" s="88">
        <v>0</v>
      </c>
      <c r="K70" s="88">
        <v>0</v>
      </c>
      <c r="L70" s="88">
        <v>0</v>
      </c>
      <c r="M70" s="88">
        <v>0</v>
      </c>
      <c r="N70" s="58"/>
    </row>
    <row r="71" spans="1:14" s="34" customFormat="1" ht="12.75">
      <c r="A71" s="30"/>
      <c r="B71" s="31"/>
      <c r="C71" s="32"/>
      <c r="D71" s="32"/>
      <c r="E71" s="32"/>
      <c r="F71" s="32"/>
      <c r="G71" s="390"/>
      <c r="H71" s="390"/>
      <c r="I71" s="390"/>
      <c r="J71" s="390"/>
      <c r="K71" s="390"/>
      <c r="L71" s="390"/>
      <c r="M71" s="390"/>
      <c r="N71" s="52"/>
    </row>
    <row r="72" spans="1:14" s="34" customFormat="1" ht="19.5" customHeight="1">
      <c r="A72" s="30"/>
      <c r="B72" s="41">
        <v>42</v>
      </c>
      <c r="C72" s="32"/>
      <c r="D72" s="632" t="s">
        <v>12</v>
      </c>
      <c r="E72" s="632"/>
      <c r="F72" s="46" t="s">
        <v>13</v>
      </c>
      <c r="G72" s="402">
        <v>2.0799222642693849E-2</v>
      </c>
      <c r="H72" s="402">
        <v>0.10429812365316993</v>
      </c>
      <c r="I72" s="47">
        <v>0.11111889058059155</v>
      </c>
      <c r="J72" s="47">
        <v>-9.7881264285397451E-2</v>
      </c>
      <c r="K72" s="47">
        <v>9.878288582016892E-2</v>
      </c>
      <c r="L72" s="47">
        <v>4.2393901894212105E-2</v>
      </c>
      <c r="M72" s="47">
        <v>4.2351066605819998E-2</v>
      </c>
      <c r="N72" s="97"/>
    </row>
    <row r="73" spans="1:14" s="34" customFormat="1" ht="19.5" customHeight="1">
      <c r="A73" s="30"/>
      <c r="B73" s="41">
        <v>43</v>
      </c>
      <c r="C73" s="32"/>
      <c r="D73" s="632" t="s">
        <v>14</v>
      </c>
      <c r="E73" s="632"/>
      <c r="F73" s="46" t="s">
        <v>13</v>
      </c>
      <c r="G73" s="402">
        <v>4.5947823729845473E-3</v>
      </c>
      <c r="H73" s="402">
        <v>-1.1542652851848842E-2</v>
      </c>
      <c r="I73" s="47">
        <v>3.9618206327336987E-2</v>
      </c>
      <c r="J73" s="47">
        <v>8.5323348788187998E-3</v>
      </c>
      <c r="K73" s="47">
        <v>0</v>
      </c>
      <c r="L73" s="47">
        <v>0</v>
      </c>
      <c r="M73" s="47">
        <v>0</v>
      </c>
      <c r="N73" s="97"/>
    </row>
    <row r="74" spans="1:14" s="34" customFormat="1" ht="19.5" customHeight="1">
      <c r="A74" s="30"/>
      <c r="B74" s="41">
        <v>44</v>
      </c>
      <c r="C74" s="32"/>
      <c r="D74" s="632" t="s">
        <v>15</v>
      </c>
      <c r="E74" s="632"/>
      <c r="F74" s="46" t="s">
        <v>13</v>
      </c>
      <c r="G74" s="402">
        <v>1.2090084313079563E-2</v>
      </c>
      <c r="H74" s="402">
        <v>2.5481029910817021E-2</v>
      </c>
      <c r="I74" s="98">
        <v>1.4379055616208669E-2</v>
      </c>
      <c r="J74" s="98">
        <v>2.5668248824018525E-2</v>
      </c>
      <c r="K74" s="98">
        <v>1.021711417983108E-2</v>
      </c>
      <c r="L74" s="98">
        <v>0</v>
      </c>
      <c r="M74" s="98">
        <v>0</v>
      </c>
      <c r="N74" s="97"/>
    </row>
    <row r="75" spans="1:14" s="34" customFormat="1" ht="19.5" customHeight="1">
      <c r="A75" s="30"/>
      <c r="B75" s="41">
        <v>45</v>
      </c>
      <c r="C75" s="32"/>
      <c r="D75" s="632" t="s">
        <v>16</v>
      </c>
      <c r="E75" s="632"/>
      <c r="F75" s="46" t="s">
        <v>13</v>
      </c>
      <c r="G75" s="402">
        <v>-3.7084089328757959E-2</v>
      </c>
      <c r="H75" s="402">
        <v>-9.7167457560763636E-3</v>
      </c>
      <c r="I75" s="98">
        <v>7.78838474758628E-2</v>
      </c>
      <c r="J75" s="98">
        <v>-1.8319319417439875E-2</v>
      </c>
      <c r="K75" s="98">
        <v>-5.0000000000000001E-3</v>
      </c>
      <c r="L75" s="98"/>
      <c r="M75" s="98"/>
      <c r="N75" s="97"/>
    </row>
    <row r="76" spans="1:14" s="34" customFormat="1" ht="25.5" customHeight="1">
      <c r="A76" s="31"/>
      <c r="B76" s="41">
        <v>46</v>
      </c>
      <c r="C76" s="49"/>
      <c r="D76" s="635" t="s">
        <v>63</v>
      </c>
      <c r="E76" s="636"/>
      <c r="F76" s="50" t="s">
        <v>13</v>
      </c>
      <c r="G76" s="99">
        <v>4.0000000000000452E-4</v>
      </c>
      <c r="H76" s="99">
        <v>0.10007649235027812</v>
      </c>
      <c r="I76" s="99">
        <v>0.24299999999999999</v>
      </c>
      <c r="J76" s="99">
        <v>-8.2000000000000003E-2</v>
      </c>
      <c r="K76" s="99">
        <v>0.104</v>
      </c>
      <c r="L76" s="99">
        <v>4.2393901894212105E-2</v>
      </c>
      <c r="M76" s="99">
        <v>4.2351066605819998E-2</v>
      </c>
      <c r="N76" s="97"/>
    </row>
    <row r="77" spans="1:14">
      <c r="D77" s="15"/>
      <c r="E77" s="15"/>
      <c r="F77" s="15"/>
      <c r="G77" s="17"/>
      <c r="H77" s="17"/>
      <c r="I77" s="17"/>
      <c r="J77" s="17"/>
      <c r="K77" s="17"/>
      <c r="L77" s="17"/>
      <c r="M77" s="17"/>
    </row>
    <row r="78" spans="1:14" s="89" customFormat="1" ht="30.75" customHeight="1">
      <c r="A78" s="31"/>
      <c r="B78" s="31"/>
      <c r="C78" s="49"/>
      <c r="D78" s="633" t="s">
        <v>93</v>
      </c>
      <c r="E78" s="634"/>
      <c r="F78" s="108"/>
      <c r="G78" s="109"/>
      <c r="H78" s="109"/>
      <c r="I78" s="109"/>
      <c r="J78" s="109"/>
      <c r="K78" s="110"/>
      <c r="L78" s="110"/>
      <c r="M78" s="110"/>
      <c r="N78" s="111"/>
    </row>
    <row r="79" spans="1:14">
      <c r="D79" s="15"/>
      <c r="E79" s="15"/>
      <c r="F79" s="15"/>
      <c r="G79" s="17"/>
      <c r="H79" s="17"/>
      <c r="I79" s="17"/>
      <c r="J79" s="17"/>
      <c r="K79" s="17"/>
      <c r="L79" s="17"/>
      <c r="M79" s="17"/>
    </row>
    <row r="80" spans="1:14" s="34" customFormat="1" ht="30.75" customHeight="1">
      <c r="A80" s="30"/>
      <c r="B80" s="41">
        <v>47</v>
      </c>
      <c r="C80" s="32"/>
      <c r="D80" s="61" t="s">
        <v>64</v>
      </c>
      <c r="E80" s="46" t="s">
        <v>65</v>
      </c>
      <c r="F80" s="46" t="s">
        <v>11</v>
      </c>
      <c r="G80" s="391">
        <v>6.5319139609651522</v>
      </c>
      <c r="H80" s="391">
        <v>17.152712549493948</v>
      </c>
      <c r="I80" s="391">
        <v>18.407929333162109</v>
      </c>
      <c r="J80" s="76">
        <v>13.662194298731999</v>
      </c>
      <c r="K80" s="76">
        <v>10.754285703953199</v>
      </c>
      <c r="L80" s="76">
        <v>10.969371418032264</v>
      </c>
      <c r="M80" s="76">
        <v>11.18875884639291</v>
      </c>
      <c r="N80" s="100"/>
    </row>
    <row r="81" spans="1:16355" s="34" customFormat="1" ht="19.5" customHeight="1">
      <c r="A81" s="30"/>
      <c r="B81" s="41">
        <v>48</v>
      </c>
      <c r="C81" s="32"/>
      <c r="D81" s="61" t="s">
        <v>66</v>
      </c>
      <c r="E81" s="46" t="s">
        <v>67</v>
      </c>
      <c r="F81" s="46" t="s">
        <v>11</v>
      </c>
      <c r="G81" s="391">
        <v>1.7667787135326889</v>
      </c>
      <c r="H81" s="391">
        <v>2.5124062899999999</v>
      </c>
      <c r="I81" s="391">
        <v>2.6424850000000002</v>
      </c>
      <c r="J81" s="76">
        <v>3.1028002022876247</v>
      </c>
      <c r="K81" s="76">
        <v>3.1105859242288902</v>
      </c>
      <c r="L81" s="76">
        <v>3.1727976427134683</v>
      </c>
      <c r="M81" s="76">
        <v>3.2362535955677378</v>
      </c>
      <c r="N81" s="100"/>
    </row>
    <row r="82" spans="1:16355" s="34" customFormat="1" ht="19.5" customHeight="1">
      <c r="A82" s="30"/>
      <c r="B82" s="41">
        <v>49</v>
      </c>
      <c r="C82" s="32"/>
      <c r="D82" s="61" t="s">
        <v>68</v>
      </c>
      <c r="E82" s="46" t="s">
        <v>69</v>
      </c>
      <c r="F82" s="46" t="s">
        <v>11</v>
      </c>
      <c r="G82" s="391">
        <v>41.30275618915288</v>
      </c>
      <c r="H82" s="391">
        <v>41.869785</v>
      </c>
      <c r="I82" s="391">
        <v>41.869785</v>
      </c>
      <c r="J82" s="76">
        <v>40.295369999999998</v>
      </c>
      <c r="K82" s="76">
        <v>41.263249999999999</v>
      </c>
      <c r="L82" s="76">
        <v>42.088515000000001</v>
      </c>
      <c r="M82" s="76">
        <v>42.930285300000001</v>
      </c>
      <c r="N82" s="100"/>
    </row>
    <row r="83" spans="1:16355" s="34" customFormat="1" ht="19.5" customHeight="1">
      <c r="A83" s="30"/>
      <c r="B83" s="41">
        <v>50</v>
      </c>
      <c r="C83" s="32"/>
      <c r="D83" s="61" t="s">
        <v>70</v>
      </c>
      <c r="E83" s="46" t="s">
        <v>71</v>
      </c>
      <c r="F83" s="46" t="s">
        <v>11</v>
      </c>
      <c r="G83" s="391">
        <v>8.8772959269729839</v>
      </c>
      <c r="H83" s="391">
        <v>8.4338666578824295</v>
      </c>
      <c r="I83" s="391">
        <v>8.4338666578824313</v>
      </c>
      <c r="J83" s="76">
        <v>10.557525093005994</v>
      </c>
      <c r="K83" s="76">
        <v>10.584016632713082</v>
      </c>
      <c r="L83" s="76">
        <v>10.795696965367345</v>
      </c>
      <c r="M83" s="76">
        <v>11.011610904674692</v>
      </c>
      <c r="N83" s="100"/>
    </row>
    <row r="84" spans="1:16355" s="34" customFormat="1" ht="19.5" customHeight="1">
      <c r="A84" s="30"/>
      <c r="B84" s="41">
        <v>51</v>
      </c>
      <c r="C84" s="32"/>
      <c r="D84" s="61" t="s">
        <v>72</v>
      </c>
      <c r="E84" s="46" t="s">
        <v>73</v>
      </c>
      <c r="F84" s="46" t="s">
        <v>11</v>
      </c>
      <c r="G84" s="391">
        <v>0</v>
      </c>
      <c r="H84" s="391">
        <v>0</v>
      </c>
      <c r="I84" s="391">
        <v>0</v>
      </c>
      <c r="J84" s="76">
        <v>0</v>
      </c>
      <c r="K84" s="76">
        <v>0</v>
      </c>
      <c r="L84" s="76">
        <v>0</v>
      </c>
      <c r="M84" s="76">
        <v>0</v>
      </c>
      <c r="N84" s="100"/>
    </row>
    <row r="85" spans="1:16355" s="34" customFormat="1" ht="19.5" customHeight="1">
      <c r="A85" s="30"/>
      <c r="B85" s="41">
        <v>52</v>
      </c>
      <c r="C85" s="32"/>
      <c r="D85" s="61" t="s">
        <v>74</v>
      </c>
      <c r="E85" s="46" t="s">
        <v>75</v>
      </c>
      <c r="F85" s="46" t="s">
        <v>11</v>
      </c>
      <c r="G85" s="391">
        <v>0</v>
      </c>
      <c r="H85" s="391">
        <v>0</v>
      </c>
      <c r="I85" s="391">
        <v>0</v>
      </c>
      <c r="J85" s="76">
        <v>0</v>
      </c>
      <c r="K85" s="76">
        <v>0</v>
      </c>
      <c r="L85" s="76">
        <v>0</v>
      </c>
      <c r="M85" s="76">
        <v>0</v>
      </c>
      <c r="N85" s="100"/>
    </row>
    <row r="86" spans="1:16355" s="34" customFormat="1" ht="19.5" customHeight="1">
      <c r="A86" s="30"/>
      <c r="B86" s="41">
        <v>53</v>
      </c>
      <c r="C86" s="32"/>
      <c r="D86" s="61" t="s">
        <v>76</v>
      </c>
      <c r="E86" s="46" t="s">
        <v>77</v>
      </c>
      <c r="F86" s="46" t="s">
        <v>11</v>
      </c>
      <c r="G86" s="391">
        <v>0</v>
      </c>
      <c r="H86" s="391">
        <v>0</v>
      </c>
      <c r="I86" s="391">
        <v>0</v>
      </c>
      <c r="J86" s="76">
        <v>0</v>
      </c>
      <c r="K86" s="76">
        <v>0</v>
      </c>
      <c r="L86" s="76">
        <v>0</v>
      </c>
      <c r="M86" s="76">
        <v>0</v>
      </c>
      <c r="N86" s="100"/>
    </row>
    <row r="87" spans="1:16355" s="34" customFormat="1" ht="19.5" customHeight="1">
      <c r="A87" s="30"/>
      <c r="B87" s="41">
        <v>54</v>
      </c>
      <c r="C87" s="32"/>
      <c r="D87" s="61" t="s">
        <v>78</v>
      </c>
      <c r="E87" s="46" t="s">
        <v>79</v>
      </c>
      <c r="F87" s="46" t="s">
        <v>11</v>
      </c>
      <c r="G87" s="391">
        <v>-2.8017183993274058E-2</v>
      </c>
      <c r="H87" s="391">
        <v>-0.228135300171875</v>
      </c>
      <c r="I87" s="391">
        <v>7.1220110000000003E-2</v>
      </c>
      <c r="J87" s="76">
        <v>0</v>
      </c>
      <c r="K87" s="76">
        <v>0</v>
      </c>
      <c r="L87" s="76">
        <v>0</v>
      </c>
      <c r="M87" s="76">
        <v>0</v>
      </c>
      <c r="N87" s="100"/>
    </row>
    <row r="88" spans="1:16355" s="34" customFormat="1" ht="34.5" customHeight="1">
      <c r="A88" s="30"/>
      <c r="B88" s="41">
        <v>55</v>
      </c>
      <c r="C88" s="32"/>
      <c r="D88" s="61" t="s">
        <v>80</v>
      </c>
      <c r="E88" s="46" t="s">
        <v>51</v>
      </c>
      <c r="F88" s="46" t="s">
        <v>11</v>
      </c>
      <c r="G88" s="391">
        <v>44.377962499701873</v>
      </c>
      <c r="H88" s="391">
        <v>41.475048839999999</v>
      </c>
      <c r="I88" s="391">
        <v>38.346161500000001</v>
      </c>
      <c r="J88" s="76">
        <v>37.027158554744993</v>
      </c>
      <c r="K88" s="76">
        <v>49.422398727701996</v>
      </c>
      <c r="L88" s="76">
        <v>50.410846702256038</v>
      </c>
      <c r="M88" s="76">
        <v>51.419063636301161</v>
      </c>
      <c r="N88" s="100"/>
    </row>
    <row r="89" spans="1:16355" s="34" customFormat="1" ht="19.5" customHeight="1">
      <c r="A89" s="30"/>
      <c r="B89" s="41">
        <v>56</v>
      </c>
      <c r="C89" s="32"/>
      <c r="D89" s="61" t="s">
        <v>81</v>
      </c>
      <c r="E89" s="46" t="s">
        <v>82</v>
      </c>
      <c r="F89" s="46" t="s">
        <v>11</v>
      </c>
      <c r="G89" s="391">
        <v>3.0420484890854427</v>
      </c>
      <c r="H89" s="391">
        <v>3.6040535999999994</v>
      </c>
      <c r="I89" s="391">
        <v>2.9156137700000002</v>
      </c>
      <c r="J89" s="76">
        <v>3.3120173571151228</v>
      </c>
      <c r="K89" s="76">
        <v>3.3203280585866923</v>
      </c>
      <c r="L89" s="76">
        <v>3.386734619758426</v>
      </c>
      <c r="M89" s="76">
        <v>3.4544693121535945</v>
      </c>
      <c r="N89" s="100"/>
    </row>
    <row r="90" spans="1:16355" s="34" customFormat="1" ht="19.5" customHeight="1">
      <c r="A90" s="30"/>
      <c r="B90" s="41">
        <v>57</v>
      </c>
      <c r="C90" s="32"/>
      <c r="D90" s="61" t="s">
        <v>83</v>
      </c>
      <c r="E90" s="46" t="s">
        <v>84</v>
      </c>
      <c r="F90" s="46" t="s">
        <v>11</v>
      </c>
      <c r="G90" s="391">
        <v>0</v>
      </c>
      <c r="H90" s="391">
        <v>0.80650948999999994</v>
      </c>
      <c r="I90" s="391">
        <v>95.90639714352001</v>
      </c>
      <c r="J90" s="76">
        <v>0</v>
      </c>
      <c r="K90" s="76">
        <v>0</v>
      </c>
      <c r="L90" s="76">
        <v>0</v>
      </c>
      <c r="M90" s="76">
        <v>0</v>
      </c>
      <c r="N90" s="100"/>
    </row>
    <row r="91" spans="1:16355" s="34" customFormat="1" ht="19.5" customHeight="1">
      <c r="A91" s="30"/>
      <c r="B91" s="41">
        <v>58</v>
      </c>
      <c r="C91" s="32"/>
      <c r="D91" s="61" t="s">
        <v>85</v>
      </c>
      <c r="E91" s="46" t="s">
        <v>86</v>
      </c>
      <c r="F91" s="46" t="s">
        <v>11</v>
      </c>
      <c r="G91" s="391">
        <v>0</v>
      </c>
      <c r="H91" s="391">
        <v>0</v>
      </c>
      <c r="I91" s="391">
        <v>0</v>
      </c>
      <c r="J91" s="76">
        <v>0</v>
      </c>
      <c r="K91" s="76">
        <v>0</v>
      </c>
      <c r="L91" s="76">
        <v>0</v>
      </c>
      <c r="M91" s="76">
        <v>0</v>
      </c>
      <c r="N91" s="100"/>
    </row>
    <row r="92" spans="1:16355" s="34" customFormat="1" ht="25.5" customHeight="1">
      <c r="A92" s="31"/>
      <c r="B92" s="41">
        <v>59</v>
      </c>
      <c r="C92" s="49"/>
      <c r="D92" s="101" t="s">
        <v>87</v>
      </c>
      <c r="E92" s="77" t="s">
        <v>88</v>
      </c>
      <c r="F92" s="50" t="s">
        <v>11</v>
      </c>
      <c r="G92" s="93">
        <v>105.87073859541776</v>
      </c>
      <c r="H92" s="93">
        <v>231.88698139617048</v>
      </c>
      <c r="I92" s="93">
        <v>208.59345851456453</v>
      </c>
      <c r="J92" s="93">
        <v>107.95706550588572</v>
      </c>
      <c r="K92" s="93">
        <v>118.45486504718387</v>
      </c>
      <c r="L92" s="93">
        <v>120.82396234812754</v>
      </c>
      <c r="M92" s="93">
        <v>123.24044159509009</v>
      </c>
      <c r="N92" s="100"/>
    </row>
    <row r="93" spans="1:16355" ht="19.5" customHeight="1">
      <c r="G93" s="17"/>
      <c r="H93" s="17"/>
      <c r="I93" s="17"/>
      <c r="J93" s="17"/>
      <c r="K93" s="17"/>
      <c r="L93" s="17"/>
      <c r="M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c r="IW93" s="17"/>
      <c r="IX93" s="17"/>
      <c r="IY93" s="17"/>
      <c r="IZ93" s="17"/>
      <c r="JA93" s="17"/>
      <c r="JB93" s="17"/>
      <c r="JC93" s="17"/>
      <c r="JD93" s="17"/>
      <c r="JE93" s="17"/>
      <c r="JF93" s="17"/>
      <c r="JG93" s="17"/>
      <c r="JH93" s="17"/>
      <c r="JI93" s="17"/>
      <c r="JJ93" s="17"/>
      <c r="JK93" s="17"/>
      <c r="JL93" s="17"/>
      <c r="JM93" s="17"/>
      <c r="JN93" s="17"/>
      <c r="JO93" s="17"/>
      <c r="JP93" s="17"/>
      <c r="JQ93" s="17"/>
      <c r="JR93" s="17"/>
      <c r="JS93" s="17"/>
      <c r="JT93" s="17"/>
      <c r="JU93" s="17"/>
      <c r="JV93" s="17"/>
      <c r="JW93" s="17"/>
      <c r="JX93" s="17"/>
      <c r="JY93" s="17"/>
      <c r="JZ93" s="17"/>
      <c r="KA93" s="17"/>
      <c r="KB93" s="17"/>
      <c r="KC93" s="17"/>
      <c r="KD93" s="17"/>
      <c r="KE93" s="17"/>
      <c r="KF93" s="17"/>
      <c r="KG93" s="17"/>
      <c r="KH93" s="17"/>
      <c r="KI93" s="17"/>
      <c r="KJ93" s="17"/>
      <c r="KK93" s="17"/>
      <c r="KL93" s="17"/>
      <c r="KM93" s="17"/>
      <c r="KN93" s="17"/>
      <c r="KO93" s="17"/>
      <c r="KP93" s="17"/>
      <c r="KQ93" s="17"/>
      <c r="KR93" s="17"/>
      <c r="KS93" s="17"/>
      <c r="KT93" s="17"/>
      <c r="KU93" s="17"/>
      <c r="KV93" s="17"/>
      <c r="KW93" s="17"/>
      <c r="KX93" s="17"/>
      <c r="KY93" s="17"/>
      <c r="KZ93" s="17"/>
      <c r="LA93" s="17"/>
      <c r="LB93" s="17"/>
      <c r="LC93" s="17"/>
      <c r="LD93" s="17"/>
      <c r="LE93" s="17"/>
      <c r="LF93" s="17"/>
      <c r="LG93" s="17"/>
      <c r="LH93" s="17"/>
      <c r="LI93" s="17"/>
      <c r="LJ93" s="17"/>
      <c r="LK93" s="17"/>
      <c r="LL93" s="17"/>
      <c r="LM93" s="17"/>
      <c r="LN93" s="17"/>
      <c r="LO93" s="17"/>
      <c r="LP93" s="17"/>
      <c r="LQ93" s="17"/>
      <c r="LR93" s="17"/>
      <c r="LS93" s="17"/>
      <c r="LT93" s="17"/>
      <c r="LU93" s="17"/>
      <c r="LV93" s="17"/>
      <c r="LW93" s="17"/>
      <c r="LX93" s="17"/>
      <c r="LY93" s="17"/>
      <c r="LZ93" s="17"/>
      <c r="MA93" s="17"/>
      <c r="MB93" s="17"/>
      <c r="MC93" s="17"/>
      <c r="MD93" s="17"/>
      <c r="ME93" s="17"/>
      <c r="MF93" s="17"/>
      <c r="MG93" s="17"/>
      <c r="MH93" s="17"/>
      <c r="MI93" s="17"/>
      <c r="MJ93" s="17"/>
      <c r="MK93" s="17"/>
      <c r="ML93" s="17"/>
      <c r="MM93" s="17"/>
      <c r="MN93" s="17"/>
      <c r="MO93" s="17"/>
      <c r="MP93" s="17"/>
      <c r="MQ93" s="17"/>
      <c r="MR93" s="17"/>
      <c r="MS93" s="17"/>
      <c r="MT93" s="17"/>
      <c r="MU93" s="17"/>
      <c r="MV93" s="17"/>
      <c r="MW93" s="17"/>
      <c r="MX93" s="17"/>
      <c r="MY93" s="17"/>
      <c r="MZ93" s="17"/>
      <c r="NA93" s="17"/>
      <c r="NB93" s="17"/>
      <c r="NC93" s="17"/>
      <c r="ND93" s="17"/>
      <c r="NE93" s="17"/>
      <c r="NF93" s="17"/>
      <c r="NG93" s="17"/>
      <c r="NH93" s="17"/>
      <c r="NI93" s="17"/>
      <c r="NJ93" s="17"/>
      <c r="NK93" s="17"/>
      <c r="NL93" s="17"/>
      <c r="NM93" s="17"/>
      <c r="NN93" s="17"/>
      <c r="NO93" s="17"/>
      <c r="NP93" s="17"/>
      <c r="NQ93" s="17"/>
      <c r="NR93" s="17"/>
      <c r="NS93" s="17"/>
      <c r="NT93" s="17"/>
      <c r="NU93" s="17"/>
      <c r="NV93" s="17"/>
      <c r="NW93" s="17"/>
      <c r="NX93" s="17"/>
      <c r="NY93" s="17"/>
      <c r="NZ93" s="17"/>
      <c r="OA93" s="17"/>
      <c r="OB93" s="17"/>
      <c r="OC93" s="17"/>
      <c r="OD93" s="17"/>
      <c r="OE93" s="17"/>
      <c r="OF93" s="17"/>
      <c r="OG93" s="17"/>
      <c r="OH93" s="17"/>
      <c r="OI93" s="17"/>
      <c r="OJ93" s="17"/>
      <c r="OK93" s="17"/>
      <c r="OL93" s="17"/>
      <c r="OM93" s="17"/>
      <c r="ON93" s="17"/>
      <c r="OO93" s="17"/>
      <c r="OP93" s="17"/>
      <c r="OQ93" s="17"/>
      <c r="OR93" s="17"/>
      <c r="OS93" s="17"/>
      <c r="OT93" s="17"/>
      <c r="OU93" s="17"/>
      <c r="OV93" s="17"/>
      <c r="OW93" s="17"/>
      <c r="OX93" s="17"/>
      <c r="OY93" s="17"/>
      <c r="OZ93" s="17"/>
      <c r="PA93" s="17"/>
      <c r="PB93" s="17"/>
      <c r="PC93" s="17"/>
      <c r="PD93" s="17"/>
      <c r="PE93" s="17"/>
      <c r="PF93" s="17"/>
      <c r="PG93" s="17"/>
      <c r="PH93" s="17"/>
      <c r="PI93" s="17"/>
      <c r="PJ93" s="17"/>
      <c r="PK93" s="17"/>
      <c r="PL93" s="17"/>
      <c r="PM93" s="17"/>
      <c r="PN93" s="17"/>
      <c r="PO93" s="17"/>
      <c r="PP93" s="17"/>
      <c r="PQ93" s="17"/>
      <c r="PR93" s="17"/>
      <c r="PS93" s="17"/>
      <c r="PT93" s="17"/>
      <c r="PU93" s="17"/>
      <c r="PV93" s="17"/>
      <c r="PW93" s="17"/>
      <c r="PX93" s="17"/>
      <c r="PY93" s="17"/>
      <c r="PZ93" s="17"/>
      <c r="QA93" s="17"/>
      <c r="QB93" s="17"/>
      <c r="QC93" s="17"/>
      <c r="QD93" s="17"/>
      <c r="QE93" s="17"/>
      <c r="QF93" s="17"/>
      <c r="QG93" s="17"/>
      <c r="QH93" s="17"/>
      <c r="QI93" s="17"/>
      <c r="QJ93" s="17"/>
      <c r="QK93" s="17"/>
      <c r="QL93" s="17"/>
      <c r="QM93" s="17"/>
      <c r="QN93" s="17"/>
      <c r="QO93" s="17"/>
      <c r="QP93" s="17"/>
      <c r="QQ93" s="17"/>
      <c r="QR93" s="17"/>
      <c r="QS93" s="17"/>
      <c r="QT93" s="17"/>
      <c r="QU93" s="17"/>
      <c r="QV93" s="17"/>
      <c r="QW93" s="17"/>
      <c r="QX93" s="17"/>
      <c r="QY93" s="17"/>
      <c r="QZ93" s="17"/>
      <c r="RA93" s="17"/>
      <c r="RB93" s="17"/>
      <c r="RC93" s="17"/>
      <c r="RD93" s="17"/>
      <c r="RE93" s="17"/>
      <c r="RF93" s="17"/>
      <c r="RG93" s="17"/>
      <c r="RH93" s="17"/>
      <c r="RI93" s="17"/>
      <c r="RJ93" s="17"/>
      <c r="RK93" s="17"/>
      <c r="RL93" s="17"/>
      <c r="RM93" s="17"/>
      <c r="RN93" s="17"/>
      <c r="RO93" s="17"/>
      <c r="RP93" s="17"/>
      <c r="RQ93" s="17"/>
      <c r="RR93" s="17"/>
      <c r="RS93" s="17"/>
      <c r="RT93" s="17"/>
      <c r="RU93" s="17"/>
      <c r="RV93" s="17"/>
      <c r="RW93" s="17"/>
      <c r="RX93" s="17"/>
      <c r="RY93" s="17"/>
      <c r="RZ93" s="17"/>
      <c r="SA93" s="17"/>
      <c r="SB93" s="17"/>
      <c r="SC93" s="17"/>
      <c r="SD93" s="17"/>
      <c r="SE93" s="17"/>
      <c r="SF93" s="17"/>
      <c r="SG93" s="17"/>
      <c r="SH93" s="17"/>
      <c r="SI93" s="17"/>
      <c r="SJ93" s="17"/>
      <c r="SK93" s="17"/>
      <c r="SL93" s="17"/>
      <c r="SM93" s="17"/>
      <c r="SN93" s="17"/>
      <c r="SO93" s="17"/>
      <c r="SP93" s="17"/>
      <c r="SQ93" s="17"/>
      <c r="SR93" s="17"/>
      <c r="SS93" s="17"/>
      <c r="ST93" s="17"/>
      <c r="SU93" s="17"/>
      <c r="SV93" s="17"/>
      <c r="SW93" s="17"/>
      <c r="SX93" s="17"/>
      <c r="SY93" s="17"/>
      <c r="SZ93" s="17"/>
      <c r="TA93" s="17"/>
      <c r="TB93" s="17"/>
      <c r="TC93" s="17"/>
      <c r="TD93" s="17"/>
      <c r="TE93" s="17"/>
      <c r="TF93" s="17"/>
      <c r="TG93" s="17"/>
      <c r="TH93" s="17"/>
      <c r="TI93" s="17"/>
      <c r="TJ93" s="17"/>
      <c r="TK93" s="17"/>
      <c r="TL93" s="17"/>
      <c r="TM93" s="17"/>
      <c r="TN93" s="17"/>
      <c r="TO93" s="17"/>
      <c r="TP93" s="17"/>
      <c r="TQ93" s="17"/>
      <c r="TR93" s="17"/>
      <c r="TS93" s="17"/>
      <c r="TT93" s="17"/>
      <c r="TU93" s="17"/>
      <c r="TV93" s="17"/>
      <c r="TW93" s="17"/>
      <c r="TX93" s="17"/>
      <c r="TY93" s="17"/>
      <c r="TZ93" s="17"/>
      <c r="UA93" s="17"/>
      <c r="UB93" s="17"/>
      <c r="UC93" s="17"/>
      <c r="UD93" s="17"/>
      <c r="UE93" s="17"/>
      <c r="UF93" s="17"/>
      <c r="UG93" s="17"/>
      <c r="UH93" s="17"/>
      <c r="UI93" s="17"/>
      <c r="UJ93" s="17"/>
      <c r="UK93" s="17"/>
      <c r="UL93" s="17"/>
      <c r="UM93" s="17"/>
      <c r="UN93" s="17"/>
      <c r="UO93" s="17"/>
      <c r="UP93" s="17"/>
      <c r="UQ93" s="17"/>
      <c r="UR93" s="17"/>
      <c r="US93" s="17"/>
      <c r="UT93" s="17"/>
      <c r="UU93" s="17"/>
      <c r="UV93" s="17"/>
      <c r="UW93" s="17"/>
      <c r="UX93" s="17"/>
      <c r="UY93" s="17"/>
      <c r="UZ93" s="17"/>
      <c r="VA93" s="17"/>
      <c r="VB93" s="17"/>
      <c r="VC93" s="17"/>
      <c r="VD93" s="17"/>
      <c r="VE93" s="17"/>
      <c r="VF93" s="17"/>
      <c r="VG93" s="17"/>
      <c r="VH93" s="17"/>
      <c r="VI93" s="17"/>
      <c r="VJ93" s="17"/>
      <c r="VK93" s="17"/>
      <c r="VL93" s="17"/>
      <c r="VM93" s="17"/>
      <c r="VN93" s="17"/>
      <c r="VO93" s="17"/>
      <c r="VP93" s="17"/>
      <c r="VQ93" s="17"/>
      <c r="VR93" s="17"/>
      <c r="VS93" s="17"/>
      <c r="VT93" s="17"/>
      <c r="VU93" s="17"/>
      <c r="VV93" s="17"/>
      <c r="VW93" s="17"/>
      <c r="VX93" s="17"/>
      <c r="VY93" s="17"/>
      <c r="VZ93" s="17"/>
      <c r="WA93" s="17"/>
      <c r="WB93" s="17"/>
      <c r="WC93" s="17"/>
      <c r="WD93" s="17"/>
      <c r="WE93" s="17"/>
      <c r="WF93" s="17"/>
      <c r="WG93" s="17"/>
      <c r="WH93" s="17"/>
      <c r="WI93" s="17"/>
      <c r="WJ93" s="17"/>
      <c r="WK93" s="17"/>
      <c r="WL93" s="17"/>
      <c r="WM93" s="17"/>
      <c r="WN93" s="17"/>
      <c r="WO93" s="17"/>
      <c r="WP93" s="17"/>
      <c r="WQ93" s="17"/>
      <c r="WR93" s="17"/>
      <c r="WS93" s="17"/>
      <c r="WT93" s="17"/>
      <c r="WU93" s="17"/>
      <c r="WV93" s="17"/>
      <c r="WW93" s="17"/>
      <c r="WX93" s="17"/>
      <c r="WY93" s="17"/>
      <c r="WZ93" s="17"/>
      <c r="XA93" s="17"/>
      <c r="XB93" s="17"/>
      <c r="XC93" s="17"/>
      <c r="XD93" s="17"/>
      <c r="XE93" s="17"/>
      <c r="XF93" s="17"/>
      <c r="XG93" s="17"/>
      <c r="XH93" s="17"/>
      <c r="XI93" s="17"/>
      <c r="XJ93" s="17"/>
      <c r="XK93" s="17"/>
      <c r="XL93" s="17"/>
      <c r="XM93" s="17"/>
      <c r="XN93" s="17"/>
      <c r="XO93" s="17"/>
      <c r="XP93" s="17"/>
      <c r="XQ93" s="17"/>
      <c r="XR93" s="17"/>
      <c r="XS93" s="17"/>
      <c r="XT93" s="17"/>
      <c r="XU93" s="17"/>
      <c r="XV93" s="17"/>
      <c r="XW93" s="17"/>
      <c r="XX93" s="17"/>
      <c r="XY93" s="17"/>
      <c r="XZ93" s="17"/>
      <c r="YA93" s="17"/>
      <c r="YB93" s="17"/>
      <c r="YC93" s="17"/>
      <c r="YD93" s="17"/>
      <c r="YE93" s="17"/>
      <c r="YF93" s="17"/>
      <c r="YG93" s="17"/>
      <c r="YH93" s="17"/>
      <c r="YI93" s="17"/>
      <c r="YJ93" s="17"/>
      <c r="YK93" s="17"/>
      <c r="YL93" s="17"/>
      <c r="YM93" s="17"/>
      <c r="YN93" s="17"/>
      <c r="YO93" s="17"/>
      <c r="YP93" s="17"/>
      <c r="YQ93" s="17"/>
      <c r="YR93" s="17"/>
      <c r="YS93" s="17"/>
      <c r="YT93" s="17"/>
      <c r="YU93" s="17"/>
      <c r="YV93" s="17"/>
      <c r="YW93" s="17"/>
      <c r="YX93" s="17"/>
      <c r="YY93" s="17"/>
      <c r="YZ93" s="17"/>
      <c r="ZA93" s="17"/>
      <c r="ZB93" s="17"/>
      <c r="ZC93" s="17"/>
      <c r="ZD93" s="17"/>
      <c r="ZE93" s="17"/>
      <c r="ZF93" s="17"/>
      <c r="ZG93" s="17"/>
      <c r="ZH93" s="17"/>
      <c r="ZI93" s="17"/>
      <c r="ZJ93" s="17"/>
      <c r="ZK93" s="17"/>
      <c r="ZL93" s="17"/>
      <c r="ZM93" s="17"/>
      <c r="ZN93" s="17"/>
      <c r="ZO93" s="17"/>
      <c r="ZP93" s="17"/>
      <c r="ZQ93" s="17"/>
      <c r="ZR93" s="17"/>
      <c r="ZS93" s="17"/>
      <c r="ZT93" s="17"/>
      <c r="ZU93" s="17"/>
      <c r="ZV93" s="17"/>
      <c r="ZW93" s="17"/>
      <c r="ZX93" s="17"/>
      <c r="ZY93" s="17"/>
      <c r="ZZ93" s="17"/>
      <c r="AAA93" s="17"/>
      <c r="AAB93" s="17"/>
      <c r="AAC93" s="17"/>
      <c r="AAD93" s="17"/>
      <c r="AAE93" s="17"/>
      <c r="AAF93" s="17"/>
      <c r="AAG93" s="17"/>
      <c r="AAH93" s="17"/>
      <c r="AAI93" s="17"/>
      <c r="AAJ93" s="17"/>
      <c r="AAK93" s="17"/>
      <c r="AAL93" s="17"/>
      <c r="AAM93" s="17"/>
      <c r="AAN93" s="17"/>
      <c r="AAO93" s="17"/>
      <c r="AAP93" s="17"/>
      <c r="AAQ93" s="17"/>
      <c r="AAR93" s="17"/>
      <c r="AAS93" s="17"/>
      <c r="AAT93" s="17"/>
      <c r="AAU93" s="17"/>
      <c r="AAV93" s="17"/>
      <c r="AAW93" s="17"/>
      <c r="AAX93" s="17"/>
      <c r="AAY93" s="17"/>
      <c r="AAZ93" s="17"/>
      <c r="ABA93" s="17"/>
      <c r="ABB93" s="17"/>
      <c r="ABC93" s="17"/>
      <c r="ABD93" s="17"/>
      <c r="ABE93" s="17"/>
      <c r="ABF93" s="17"/>
      <c r="ABG93" s="17"/>
      <c r="ABH93" s="17"/>
      <c r="ABI93" s="17"/>
      <c r="ABJ93" s="17"/>
      <c r="ABK93" s="17"/>
      <c r="ABL93" s="17"/>
      <c r="ABM93" s="17"/>
      <c r="ABN93" s="17"/>
      <c r="ABO93" s="17"/>
      <c r="ABP93" s="17"/>
      <c r="ABQ93" s="17"/>
      <c r="ABR93" s="17"/>
      <c r="ABS93" s="17"/>
      <c r="ABT93" s="17"/>
      <c r="ABU93" s="17"/>
      <c r="ABV93" s="17"/>
      <c r="ABW93" s="17"/>
      <c r="ABX93" s="17"/>
      <c r="ABY93" s="17"/>
      <c r="ABZ93" s="17"/>
      <c r="ACA93" s="17"/>
      <c r="ACB93" s="17"/>
      <c r="ACC93" s="17"/>
      <c r="ACD93" s="17"/>
      <c r="ACE93" s="17"/>
      <c r="ACF93" s="17"/>
      <c r="ACG93" s="17"/>
      <c r="ACH93" s="17"/>
      <c r="ACI93" s="17"/>
      <c r="ACJ93" s="17"/>
      <c r="ACK93" s="17"/>
      <c r="ACL93" s="17"/>
      <c r="ACM93" s="17"/>
      <c r="ACN93" s="17"/>
      <c r="ACO93" s="17"/>
      <c r="ACP93" s="17"/>
      <c r="ACQ93" s="17"/>
      <c r="ACR93" s="17"/>
      <c r="ACS93" s="17"/>
      <c r="ACT93" s="17"/>
      <c r="ACU93" s="17"/>
      <c r="ACV93" s="17"/>
      <c r="ACW93" s="17"/>
      <c r="ACX93" s="17"/>
      <c r="ACY93" s="17"/>
      <c r="ACZ93" s="17"/>
      <c r="ADA93" s="17"/>
      <c r="ADB93" s="17"/>
      <c r="ADC93" s="17"/>
      <c r="ADD93" s="17"/>
      <c r="ADE93" s="17"/>
      <c r="ADF93" s="17"/>
      <c r="ADG93" s="17"/>
      <c r="ADH93" s="17"/>
      <c r="ADI93" s="17"/>
      <c r="ADJ93" s="17"/>
      <c r="ADK93" s="17"/>
      <c r="ADL93" s="17"/>
      <c r="ADM93" s="17"/>
      <c r="ADN93" s="17"/>
      <c r="ADO93" s="17"/>
      <c r="ADP93" s="17"/>
      <c r="ADQ93" s="17"/>
      <c r="ADR93" s="17"/>
      <c r="ADS93" s="17"/>
      <c r="ADT93" s="17"/>
      <c r="ADU93" s="17"/>
      <c r="ADV93" s="17"/>
      <c r="ADW93" s="17"/>
      <c r="ADX93" s="17"/>
      <c r="ADY93" s="17"/>
      <c r="ADZ93" s="17"/>
      <c r="AEA93" s="17"/>
      <c r="AEB93" s="17"/>
      <c r="AEC93" s="17"/>
      <c r="AED93" s="17"/>
      <c r="AEE93" s="17"/>
      <c r="AEF93" s="17"/>
      <c r="AEG93" s="17"/>
      <c r="AEH93" s="17"/>
      <c r="AEI93" s="17"/>
      <c r="AEJ93" s="17"/>
      <c r="AEK93" s="17"/>
      <c r="AEL93" s="17"/>
      <c r="AEM93" s="17"/>
      <c r="AEN93" s="17"/>
      <c r="AEO93" s="17"/>
      <c r="AEP93" s="17"/>
      <c r="AEQ93" s="17"/>
      <c r="AER93" s="17"/>
      <c r="AES93" s="17"/>
      <c r="AET93" s="17"/>
      <c r="AEU93" s="17"/>
      <c r="AEV93" s="17"/>
      <c r="AEW93" s="17"/>
      <c r="AEX93" s="17"/>
      <c r="AEY93" s="17"/>
      <c r="AEZ93" s="17"/>
      <c r="AFA93" s="17"/>
      <c r="AFB93" s="17"/>
      <c r="AFC93" s="17"/>
      <c r="AFD93" s="17"/>
      <c r="AFE93" s="17"/>
      <c r="AFF93" s="17"/>
      <c r="AFG93" s="17"/>
      <c r="AFH93" s="17"/>
      <c r="AFI93" s="17"/>
      <c r="AFJ93" s="17"/>
      <c r="AFK93" s="17"/>
      <c r="AFL93" s="17"/>
      <c r="AFM93" s="17"/>
      <c r="AFN93" s="17"/>
      <c r="AFO93" s="17"/>
      <c r="AFP93" s="17"/>
      <c r="AFQ93" s="17"/>
      <c r="AFR93" s="17"/>
      <c r="AFS93" s="17"/>
      <c r="AFT93" s="17"/>
      <c r="AFU93" s="17"/>
      <c r="AFV93" s="17"/>
      <c r="AFW93" s="17"/>
      <c r="AFX93" s="17"/>
      <c r="AFY93" s="17"/>
      <c r="AFZ93" s="17"/>
      <c r="AGA93" s="17"/>
      <c r="AGB93" s="17"/>
      <c r="AGC93" s="17"/>
      <c r="AGD93" s="17"/>
      <c r="AGE93" s="17"/>
      <c r="AGF93" s="17"/>
      <c r="AGG93" s="17"/>
      <c r="AGH93" s="17"/>
      <c r="AGI93" s="17"/>
      <c r="AGJ93" s="17"/>
      <c r="AGK93" s="17"/>
      <c r="AGL93" s="17"/>
      <c r="AGM93" s="17"/>
      <c r="AGN93" s="17"/>
      <c r="AGO93" s="17"/>
      <c r="AGP93" s="17"/>
      <c r="AGQ93" s="17"/>
      <c r="AGR93" s="17"/>
      <c r="AGS93" s="17"/>
      <c r="AGT93" s="17"/>
      <c r="AGU93" s="17"/>
      <c r="AGV93" s="17"/>
      <c r="AGW93" s="17"/>
      <c r="AGX93" s="17"/>
      <c r="AGY93" s="17"/>
      <c r="AGZ93" s="17"/>
      <c r="AHA93" s="17"/>
      <c r="AHB93" s="17"/>
      <c r="AHC93" s="17"/>
      <c r="AHD93" s="17"/>
      <c r="AHE93" s="17"/>
      <c r="AHF93" s="17"/>
      <c r="AHG93" s="17"/>
      <c r="AHH93" s="17"/>
      <c r="AHI93" s="17"/>
      <c r="AHJ93" s="17"/>
      <c r="AHK93" s="17"/>
      <c r="AHL93" s="17"/>
      <c r="AHM93" s="17"/>
      <c r="AHN93" s="17"/>
      <c r="AHO93" s="17"/>
      <c r="AHP93" s="17"/>
      <c r="AHQ93" s="17"/>
      <c r="AHR93" s="17"/>
      <c r="AHS93" s="17"/>
      <c r="AHT93" s="17"/>
      <c r="AHU93" s="17"/>
      <c r="AHV93" s="17"/>
      <c r="AHW93" s="17"/>
      <c r="AHX93" s="17"/>
      <c r="AHY93" s="17"/>
      <c r="AHZ93" s="17"/>
      <c r="AIA93" s="17"/>
      <c r="AIB93" s="17"/>
      <c r="AIC93" s="17"/>
      <c r="AID93" s="17"/>
      <c r="AIE93" s="17"/>
      <c r="AIF93" s="17"/>
      <c r="AIG93" s="17"/>
      <c r="AIH93" s="17"/>
      <c r="AII93" s="17"/>
      <c r="AIJ93" s="17"/>
      <c r="AIK93" s="17"/>
      <c r="AIL93" s="17"/>
      <c r="AIM93" s="17"/>
      <c r="AIN93" s="17"/>
      <c r="AIO93" s="17"/>
      <c r="AIP93" s="17"/>
      <c r="AIQ93" s="17"/>
      <c r="AIR93" s="17"/>
      <c r="AIS93" s="17"/>
      <c r="AIT93" s="17"/>
      <c r="AIU93" s="17"/>
      <c r="AIV93" s="17"/>
      <c r="AIW93" s="17"/>
      <c r="AIX93" s="17"/>
      <c r="AIY93" s="17"/>
      <c r="AIZ93" s="17"/>
      <c r="AJA93" s="17"/>
      <c r="AJB93" s="17"/>
      <c r="AJC93" s="17"/>
      <c r="AJD93" s="17"/>
      <c r="AJE93" s="17"/>
      <c r="AJF93" s="17"/>
      <c r="AJG93" s="17"/>
      <c r="AJH93" s="17"/>
      <c r="AJI93" s="17"/>
      <c r="AJJ93" s="17"/>
      <c r="AJK93" s="17"/>
      <c r="AJL93" s="17"/>
      <c r="AJM93" s="17"/>
      <c r="AJN93" s="17"/>
      <c r="AJO93" s="17"/>
      <c r="AJP93" s="17"/>
      <c r="AJQ93" s="17"/>
      <c r="AJR93" s="17"/>
      <c r="AJS93" s="17"/>
      <c r="AJT93" s="17"/>
      <c r="AJU93" s="17"/>
      <c r="AJV93" s="17"/>
      <c r="AJW93" s="17"/>
      <c r="AJX93" s="17"/>
      <c r="AJY93" s="17"/>
      <c r="AJZ93" s="17"/>
      <c r="AKA93" s="17"/>
      <c r="AKB93" s="17"/>
      <c r="AKC93" s="17"/>
      <c r="AKD93" s="17"/>
      <c r="AKE93" s="17"/>
      <c r="AKF93" s="17"/>
      <c r="AKG93" s="17"/>
      <c r="AKH93" s="17"/>
      <c r="AKI93" s="17"/>
      <c r="AKJ93" s="17"/>
      <c r="AKK93" s="17"/>
      <c r="AKL93" s="17"/>
      <c r="AKM93" s="17"/>
      <c r="AKN93" s="17"/>
      <c r="AKO93" s="17"/>
      <c r="AKP93" s="17"/>
      <c r="AKQ93" s="17"/>
      <c r="AKR93" s="17"/>
      <c r="AKS93" s="17"/>
      <c r="AKT93" s="17"/>
      <c r="AKU93" s="17"/>
      <c r="AKV93" s="17"/>
      <c r="AKW93" s="17"/>
      <c r="AKX93" s="17"/>
      <c r="AKY93" s="17"/>
      <c r="AKZ93" s="17"/>
      <c r="ALA93" s="17"/>
      <c r="ALB93" s="17"/>
      <c r="ALC93" s="17"/>
      <c r="ALD93" s="17"/>
      <c r="ALE93" s="17"/>
      <c r="ALF93" s="17"/>
      <c r="ALG93" s="17"/>
      <c r="ALH93" s="17"/>
      <c r="ALI93" s="17"/>
      <c r="ALJ93" s="17"/>
      <c r="ALK93" s="17"/>
      <c r="ALL93" s="17"/>
      <c r="ALM93" s="17"/>
      <c r="ALN93" s="17"/>
      <c r="ALO93" s="17"/>
      <c r="ALP93" s="17"/>
      <c r="ALQ93" s="17"/>
      <c r="ALR93" s="17"/>
      <c r="ALS93" s="17"/>
      <c r="ALT93" s="17"/>
      <c r="ALU93" s="17"/>
      <c r="ALV93" s="17"/>
      <c r="ALW93" s="17"/>
      <c r="ALX93" s="17"/>
      <c r="ALY93" s="17"/>
      <c r="ALZ93" s="17"/>
      <c r="AMA93" s="17"/>
      <c r="AMB93" s="17"/>
      <c r="AMC93" s="17"/>
      <c r="AMD93" s="17"/>
      <c r="AME93" s="17"/>
      <c r="AMF93" s="17"/>
      <c r="AMG93" s="17"/>
      <c r="AMH93" s="17"/>
      <c r="AMI93" s="17"/>
      <c r="AMJ93" s="17"/>
      <c r="AMK93" s="17"/>
      <c r="AML93" s="17"/>
      <c r="AMM93" s="17"/>
      <c r="AMN93" s="17"/>
      <c r="AMO93" s="17"/>
      <c r="AMP93" s="17"/>
      <c r="AMQ93" s="17"/>
      <c r="AMR93" s="17"/>
      <c r="AMS93" s="17"/>
      <c r="AMT93" s="17"/>
      <c r="AMU93" s="17"/>
      <c r="AMV93" s="17"/>
      <c r="AMW93" s="17"/>
      <c r="AMX93" s="17"/>
      <c r="AMY93" s="17"/>
      <c r="AMZ93" s="17"/>
      <c r="ANA93" s="17"/>
      <c r="ANB93" s="17"/>
      <c r="ANC93" s="17"/>
      <c r="AND93" s="17"/>
      <c r="ANE93" s="17"/>
      <c r="ANF93" s="17"/>
      <c r="ANG93" s="17"/>
      <c r="ANH93" s="17"/>
      <c r="ANI93" s="17"/>
      <c r="ANJ93" s="17"/>
      <c r="ANK93" s="17"/>
      <c r="ANL93" s="17"/>
      <c r="ANM93" s="17"/>
      <c r="ANN93" s="17"/>
      <c r="ANO93" s="17"/>
      <c r="ANP93" s="17"/>
      <c r="ANQ93" s="17"/>
      <c r="ANR93" s="17"/>
      <c r="ANS93" s="17"/>
      <c r="ANT93" s="17"/>
      <c r="ANU93" s="17"/>
      <c r="ANV93" s="17"/>
      <c r="ANW93" s="17"/>
      <c r="ANX93" s="17"/>
      <c r="ANY93" s="17"/>
      <c r="ANZ93" s="17"/>
      <c r="AOA93" s="17"/>
      <c r="AOB93" s="17"/>
      <c r="AOC93" s="17"/>
      <c r="AOD93" s="17"/>
      <c r="AOE93" s="17"/>
      <c r="AOF93" s="17"/>
      <c r="AOG93" s="17"/>
      <c r="AOH93" s="17"/>
      <c r="AOI93" s="17"/>
      <c r="AOJ93" s="17"/>
      <c r="AOK93" s="17"/>
      <c r="AOL93" s="17"/>
      <c r="AOM93" s="17"/>
      <c r="AON93" s="17"/>
      <c r="AOO93" s="17"/>
      <c r="AOP93" s="17"/>
      <c r="AOQ93" s="17"/>
      <c r="AOR93" s="17"/>
      <c r="AOS93" s="17"/>
      <c r="AOT93" s="17"/>
      <c r="AOU93" s="17"/>
      <c r="AOV93" s="17"/>
      <c r="AOW93" s="17"/>
      <c r="AOX93" s="17"/>
      <c r="AOY93" s="17"/>
      <c r="AOZ93" s="17"/>
      <c r="APA93" s="17"/>
      <c r="APB93" s="17"/>
      <c r="APC93" s="17"/>
      <c r="APD93" s="17"/>
      <c r="APE93" s="17"/>
      <c r="APF93" s="17"/>
      <c r="APG93" s="17"/>
      <c r="APH93" s="17"/>
      <c r="API93" s="17"/>
      <c r="APJ93" s="17"/>
      <c r="APK93" s="17"/>
      <c r="APL93" s="17"/>
      <c r="APM93" s="17"/>
      <c r="APN93" s="17"/>
      <c r="APO93" s="17"/>
      <c r="APP93" s="17"/>
      <c r="APQ93" s="17"/>
      <c r="APR93" s="17"/>
      <c r="APS93" s="17"/>
      <c r="APT93" s="17"/>
      <c r="APU93" s="17"/>
      <c r="APV93" s="17"/>
      <c r="APW93" s="17"/>
      <c r="APX93" s="17"/>
      <c r="APY93" s="17"/>
      <c r="APZ93" s="17"/>
      <c r="AQA93" s="17"/>
      <c r="AQB93" s="17"/>
      <c r="AQC93" s="17"/>
      <c r="AQD93" s="17"/>
      <c r="AQE93" s="17"/>
      <c r="AQF93" s="17"/>
      <c r="AQG93" s="17"/>
      <c r="AQH93" s="17"/>
      <c r="AQI93" s="17"/>
      <c r="AQJ93" s="17"/>
      <c r="AQK93" s="17"/>
      <c r="AQL93" s="17"/>
      <c r="AQM93" s="17"/>
      <c r="AQN93" s="17"/>
      <c r="AQO93" s="17"/>
      <c r="AQP93" s="17"/>
      <c r="AQQ93" s="17"/>
      <c r="AQR93" s="17"/>
      <c r="AQS93" s="17"/>
      <c r="AQT93" s="17"/>
      <c r="AQU93" s="17"/>
      <c r="AQV93" s="17"/>
      <c r="AQW93" s="17"/>
      <c r="AQX93" s="17"/>
      <c r="AQY93" s="17"/>
      <c r="AQZ93" s="17"/>
      <c r="ARA93" s="17"/>
      <c r="ARB93" s="17"/>
      <c r="ARC93" s="17"/>
      <c r="ARD93" s="17"/>
      <c r="ARE93" s="17"/>
      <c r="ARF93" s="17"/>
      <c r="ARG93" s="17"/>
      <c r="ARH93" s="17"/>
      <c r="ARI93" s="17"/>
      <c r="ARJ93" s="17"/>
      <c r="ARK93" s="17"/>
      <c r="ARL93" s="17"/>
      <c r="ARM93" s="17"/>
      <c r="ARN93" s="17"/>
      <c r="ARO93" s="17"/>
      <c r="ARP93" s="17"/>
      <c r="ARQ93" s="17"/>
      <c r="ARR93" s="17"/>
      <c r="ARS93" s="17"/>
      <c r="ART93" s="17"/>
      <c r="ARU93" s="17"/>
      <c r="ARV93" s="17"/>
      <c r="ARW93" s="17"/>
      <c r="ARX93" s="17"/>
      <c r="ARY93" s="17"/>
      <c r="ARZ93" s="17"/>
      <c r="ASA93" s="17"/>
      <c r="ASB93" s="17"/>
      <c r="ASC93" s="17"/>
      <c r="ASD93" s="17"/>
      <c r="ASE93" s="17"/>
      <c r="ASF93" s="17"/>
      <c r="ASG93" s="17"/>
      <c r="ASH93" s="17"/>
      <c r="ASI93" s="17"/>
      <c r="ASJ93" s="17"/>
      <c r="ASK93" s="17"/>
      <c r="ASL93" s="17"/>
      <c r="ASM93" s="17"/>
      <c r="ASN93" s="17"/>
      <c r="ASO93" s="17"/>
      <c r="ASP93" s="17"/>
      <c r="ASQ93" s="17"/>
      <c r="ASR93" s="17"/>
      <c r="ASS93" s="17"/>
      <c r="AST93" s="17"/>
      <c r="ASU93" s="17"/>
      <c r="ASV93" s="17"/>
      <c r="ASW93" s="17"/>
      <c r="ASX93" s="17"/>
      <c r="ASY93" s="17"/>
      <c r="ASZ93" s="17"/>
      <c r="ATA93" s="17"/>
      <c r="ATB93" s="17"/>
      <c r="ATC93" s="17"/>
      <c r="ATD93" s="17"/>
      <c r="ATE93" s="17"/>
      <c r="ATF93" s="17"/>
      <c r="ATG93" s="17"/>
      <c r="ATH93" s="17"/>
      <c r="ATI93" s="17"/>
      <c r="ATJ93" s="17"/>
      <c r="ATK93" s="17"/>
      <c r="ATL93" s="17"/>
      <c r="ATM93" s="17"/>
      <c r="ATN93" s="17"/>
      <c r="ATO93" s="17"/>
      <c r="ATP93" s="17"/>
      <c r="ATQ93" s="17"/>
      <c r="ATR93" s="17"/>
      <c r="ATS93" s="17"/>
      <c r="ATT93" s="17"/>
      <c r="ATU93" s="17"/>
      <c r="ATV93" s="17"/>
      <c r="ATW93" s="17"/>
      <c r="ATX93" s="17"/>
      <c r="ATY93" s="17"/>
      <c r="ATZ93" s="17"/>
      <c r="AUA93" s="17"/>
      <c r="AUB93" s="17"/>
      <c r="AUC93" s="17"/>
      <c r="AUD93" s="17"/>
      <c r="AUE93" s="17"/>
      <c r="AUF93" s="17"/>
      <c r="AUG93" s="17"/>
      <c r="AUH93" s="17"/>
      <c r="AUI93" s="17"/>
      <c r="AUJ93" s="17"/>
      <c r="AUK93" s="17"/>
      <c r="AUL93" s="17"/>
      <c r="AUM93" s="17"/>
      <c r="AUN93" s="17"/>
      <c r="AUO93" s="17"/>
      <c r="AUP93" s="17"/>
      <c r="AUQ93" s="17"/>
      <c r="AUR93" s="17"/>
      <c r="AUS93" s="17"/>
      <c r="AUT93" s="17"/>
      <c r="AUU93" s="17"/>
      <c r="AUV93" s="17"/>
      <c r="AUW93" s="17"/>
      <c r="AUX93" s="17"/>
      <c r="AUY93" s="17"/>
      <c r="AUZ93" s="17"/>
      <c r="AVA93" s="17"/>
      <c r="AVB93" s="17"/>
      <c r="AVC93" s="17"/>
      <c r="AVD93" s="17"/>
      <c r="AVE93" s="17"/>
      <c r="AVF93" s="17"/>
      <c r="AVG93" s="17"/>
      <c r="AVH93" s="17"/>
      <c r="AVI93" s="17"/>
      <c r="AVJ93" s="17"/>
      <c r="AVK93" s="17"/>
      <c r="AVL93" s="17"/>
      <c r="AVM93" s="17"/>
      <c r="AVN93" s="17"/>
      <c r="AVO93" s="17"/>
      <c r="AVP93" s="17"/>
      <c r="AVQ93" s="17"/>
      <c r="AVR93" s="17"/>
      <c r="AVS93" s="17"/>
      <c r="AVT93" s="17"/>
      <c r="AVU93" s="17"/>
      <c r="AVV93" s="17"/>
      <c r="AVW93" s="17"/>
      <c r="AVX93" s="17"/>
      <c r="AVY93" s="17"/>
      <c r="AVZ93" s="17"/>
      <c r="AWA93" s="17"/>
      <c r="AWB93" s="17"/>
      <c r="AWC93" s="17"/>
      <c r="AWD93" s="17"/>
      <c r="AWE93" s="17"/>
      <c r="AWF93" s="17"/>
      <c r="AWG93" s="17"/>
      <c r="AWH93" s="17"/>
      <c r="AWI93" s="17"/>
      <c r="AWJ93" s="17"/>
      <c r="AWK93" s="17"/>
      <c r="AWL93" s="17"/>
      <c r="AWM93" s="17"/>
      <c r="AWN93" s="17"/>
      <c r="AWO93" s="17"/>
      <c r="AWP93" s="17"/>
      <c r="AWQ93" s="17"/>
      <c r="AWR93" s="17"/>
      <c r="AWS93" s="17"/>
      <c r="AWT93" s="17"/>
      <c r="AWU93" s="17"/>
      <c r="AWV93" s="17"/>
      <c r="AWW93" s="17"/>
      <c r="AWX93" s="17"/>
      <c r="AWY93" s="17"/>
      <c r="AWZ93" s="17"/>
      <c r="AXA93" s="17"/>
      <c r="AXB93" s="17"/>
      <c r="AXC93" s="17"/>
      <c r="AXD93" s="17"/>
      <c r="AXE93" s="17"/>
      <c r="AXF93" s="17"/>
      <c r="AXG93" s="17"/>
      <c r="AXH93" s="17"/>
      <c r="AXI93" s="17"/>
      <c r="AXJ93" s="17"/>
      <c r="AXK93" s="17"/>
      <c r="AXL93" s="17"/>
      <c r="AXM93" s="17"/>
      <c r="AXN93" s="17"/>
      <c r="AXO93" s="17"/>
      <c r="AXP93" s="17"/>
      <c r="AXQ93" s="17"/>
      <c r="AXR93" s="17"/>
      <c r="AXS93" s="17"/>
      <c r="AXT93" s="17"/>
      <c r="AXU93" s="17"/>
      <c r="AXV93" s="17"/>
      <c r="AXW93" s="17"/>
      <c r="AXX93" s="17"/>
      <c r="AXY93" s="17"/>
      <c r="AXZ93" s="17"/>
      <c r="AYA93" s="17"/>
      <c r="AYB93" s="17"/>
      <c r="AYC93" s="17"/>
      <c r="AYD93" s="17"/>
      <c r="AYE93" s="17"/>
      <c r="AYF93" s="17"/>
      <c r="AYG93" s="17"/>
      <c r="AYH93" s="17"/>
      <c r="AYI93" s="17"/>
      <c r="AYJ93" s="17"/>
      <c r="AYK93" s="17"/>
      <c r="AYL93" s="17"/>
      <c r="AYM93" s="17"/>
      <c r="AYN93" s="17"/>
      <c r="AYO93" s="17"/>
      <c r="AYP93" s="17"/>
      <c r="AYQ93" s="17"/>
      <c r="AYR93" s="17"/>
      <c r="AYS93" s="17"/>
      <c r="AYT93" s="17"/>
      <c r="AYU93" s="17"/>
      <c r="AYV93" s="17"/>
      <c r="AYW93" s="17"/>
      <c r="AYX93" s="17"/>
      <c r="AYY93" s="17"/>
      <c r="AYZ93" s="17"/>
      <c r="AZA93" s="17"/>
      <c r="AZB93" s="17"/>
      <c r="AZC93" s="17"/>
      <c r="AZD93" s="17"/>
      <c r="AZE93" s="17"/>
      <c r="AZF93" s="17"/>
      <c r="AZG93" s="17"/>
      <c r="AZH93" s="17"/>
      <c r="AZI93" s="17"/>
      <c r="AZJ93" s="17"/>
      <c r="AZK93" s="17"/>
      <c r="AZL93" s="17"/>
      <c r="AZM93" s="17"/>
      <c r="AZN93" s="17"/>
      <c r="AZO93" s="17"/>
      <c r="AZP93" s="17"/>
      <c r="AZQ93" s="17"/>
      <c r="AZR93" s="17"/>
      <c r="AZS93" s="17"/>
      <c r="AZT93" s="17"/>
      <c r="AZU93" s="17"/>
      <c r="AZV93" s="17"/>
      <c r="AZW93" s="17"/>
      <c r="AZX93" s="17"/>
      <c r="AZY93" s="17"/>
      <c r="AZZ93" s="17"/>
      <c r="BAA93" s="17"/>
      <c r="BAB93" s="17"/>
      <c r="BAC93" s="17"/>
      <c r="BAD93" s="17"/>
      <c r="BAE93" s="17"/>
      <c r="BAF93" s="17"/>
      <c r="BAG93" s="17"/>
      <c r="BAH93" s="17"/>
      <c r="BAI93" s="17"/>
      <c r="BAJ93" s="17"/>
      <c r="BAK93" s="17"/>
      <c r="BAL93" s="17"/>
      <c r="BAM93" s="17"/>
      <c r="BAN93" s="17"/>
      <c r="BAO93" s="17"/>
      <c r="BAP93" s="17"/>
      <c r="BAQ93" s="17"/>
      <c r="BAR93" s="17"/>
      <c r="BAS93" s="17"/>
      <c r="BAT93" s="17"/>
      <c r="BAU93" s="17"/>
      <c r="BAV93" s="17"/>
      <c r="BAW93" s="17"/>
      <c r="BAX93" s="17"/>
      <c r="BAY93" s="17"/>
      <c r="BAZ93" s="17"/>
      <c r="BBA93" s="17"/>
      <c r="BBB93" s="17"/>
      <c r="BBC93" s="17"/>
      <c r="BBD93" s="17"/>
      <c r="BBE93" s="17"/>
      <c r="BBF93" s="17"/>
      <c r="BBG93" s="17"/>
      <c r="BBH93" s="17"/>
      <c r="BBI93" s="17"/>
      <c r="BBJ93" s="17"/>
      <c r="BBK93" s="17"/>
      <c r="BBL93" s="17"/>
      <c r="BBM93" s="17"/>
      <c r="BBN93" s="17"/>
      <c r="BBO93" s="17"/>
      <c r="BBP93" s="17"/>
      <c r="BBQ93" s="17"/>
      <c r="BBR93" s="17"/>
      <c r="BBS93" s="17"/>
      <c r="BBT93" s="17"/>
      <c r="BBU93" s="17"/>
      <c r="BBV93" s="17"/>
      <c r="BBW93" s="17"/>
      <c r="BBX93" s="17"/>
      <c r="BBY93" s="17"/>
      <c r="BBZ93" s="17"/>
      <c r="BCA93" s="17"/>
      <c r="BCB93" s="17"/>
      <c r="BCC93" s="17"/>
      <c r="BCD93" s="17"/>
      <c r="BCE93" s="17"/>
      <c r="BCF93" s="17"/>
      <c r="BCG93" s="17"/>
      <c r="BCH93" s="17"/>
      <c r="BCI93" s="17"/>
      <c r="BCJ93" s="17"/>
      <c r="BCK93" s="17"/>
      <c r="BCL93" s="17"/>
      <c r="BCM93" s="17"/>
      <c r="BCN93" s="17"/>
      <c r="BCO93" s="17"/>
      <c r="BCP93" s="17"/>
      <c r="BCQ93" s="17"/>
      <c r="BCR93" s="17"/>
      <c r="BCS93" s="17"/>
      <c r="BCT93" s="17"/>
      <c r="BCU93" s="17"/>
      <c r="BCV93" s="17"/>
      <c r="BCW93" s="17"/>
      <c r="BCX93" s="17"/>
      <c r="BCY93" s="17"/>
      <c r="BCZ93" s="17"/>
      <c r="BDA93" s="17"/>
      <c r="BDB93" s="17"/>
      <c r="BDC93" s="17"/>
      <c r="BDD93" s="17"/>
      <c r="BDE93" s="17"/>
      <c r="BDF93" s="17"/>
      <c r="BDG93" s="17"/>
      <c r="BDH93" s="17"/>
      <c r="BDI93" s="17"/>
      <c r="BDJ93" s="17"/>
      <c r="BDK93" s="17"/>
      <c r="BDL93" s="17"/>
      <c r="BDM93" s="17"/>
      <c r="BDN93" s="17"/>
      <c r="BDO93" s="17"/>
      <c r="BDP93" s="17"/>
      <c r="BDQ93" s="17"/>
      <c r="BDR93" s="17"/>
      <c r="BDS93" s="17"/>
      <c r="BDT93" s="17"/>
      <c r="BDU93" s="17"/>
      <c r="BDV93" s="17"/>
      <c r="BDW93" s="17"/>
      <c r="BDX93" s="17"/>
      <c r="BDY93" s="17"/>
      <c r="BDZ93" s="17"/>
      <c r="BEA93" s="17"/>
      <c r="BEB93" s="17"/>
      <c r="BEC93" s="17"/>
      <c r="BED93" s="17"/>
      <c r="BEE93" s="17"/>
      <c r="BEF93" s="17"/>
      <c r="BEG93" s="17"/>
      <c r="BEH93" s="17"/>
      <c r="BEI93" s="17"/>
      <c r="BEJ93" s="17"/>
      <c r="BEK93" s="17"/>
      <c r="BEL93" s="17"/>
      <c r="BEM93" s="17"/>
      <c r="BEN93" s="17"/>
      <c r="BEO93" s="17"/>
      <c r="BEP93" s="17"/>
      <c r="BEQ93" s="17"/>
      <c r="BER93" s="17"/>
      <c r="BES93" s="17"/>
      <c r="BET93" s="17"/>
      <c r="BEU93" s="17"/>
      <c r="BEV93" s="17"/>
      <c r="BEW93" s="17"/>
      <c r="BEX93" s="17"/>
      <c r="BEY93" s="17"/>
      <c r="BEZ93" s="17"/>
      <c r="BFA93" s="17"/>
      <c r="BFB93" s="17"/>
      <c r="BFC93" s="17"/>
      <c r="BFD93" s="17"/>
      <c r="BFE93" s="17"/>
      <c r="BFF93" s="17"/>
      <c r="BFG93" s="17"/>
      <c r="BFH93" s="17"/>
      <c r="BFI93" s="17"/>
      <c r="BFJ93" s="17"/>
      <c r="BFK93" s="17"/>
      <c r="BFL93" s="17"/>
      <c r="BFM93" s="17"/>
      <c r="BFN93" s="17"/>
      <c r="BFO93" s="17"/>
      <c r="BFP93" s="17"/>
      <c r="BFQ93" s="17"/>
      <c r="BFR93" s="17"/>
      <c r="BFS93" s="17"/>
      <c r="BFT93" s="17"/>
      <c r="BFU93" s="17"/>
      <c r="BFV93" s="17"/>
      <c r="BFW93" s="17"/>
      <c r="BFX93" s="17"/>
      <c r="BFY93" s="17"/>
      <c r="BFZ93" s="17"/>
      <c r="BGA93" s="17"/>
      <c r="BGB93" s="17"/>
      <c r="BGC93" s="17"/>
      <c r="BGD93" s="17"/>
      <c r="BGE93" s="17"/>
      <c r="BGF93" s="17"/>
      <c r="BGG93" s="17"/>
      <c r="BGH93" s="17"/>
      <c r="BGI93" s="17"/>
      <c r="BGJ93" s="17"/>
      <c r="BGK93" s="17"/>
      <c r="BGL93" s="17"/>
      <c r="BGM93" s="17"/>
      <c r="BGN93" s="17"/>
      <c r="BGO93" s="17"/>
      <c r="BGP93" s="17"/>
      <c r="BGQ93" s="17"/>
      <c r="BGR93" s="17"/>
      <c r="BGS93" s="17"/>
      <c r="BGT93" s="17"/>
      <c r="BGU93" s="17"/>
      <c r="BGV93" s="17"/>
      <c r="BGW93" s="17"/>
      <c r="BGX93" s="17"/>
      <c r="BGY93" s="17"/>
      <c r="BGZ93" s="17"/>
      <c r="BHA93" s="17"/>
      <c r="BHB93" s="17"/>
      <c r="BHC93" s="17"/>
      <c r="BHD93" s="17"/>
      <c r="BHE93" s="17"/>
      <c r="BHF93" s="17"/>
      <c r="BHG93" s="17"/>
      <c r="BHH93" s="17"/>
      <c r="BHI93" s="17"/>
      <c r="BHJ93" s="17"/>
      <c r="BHK93" s="17"/>
      <c r="BHL93" s="17"/>
      <c r="BHM93" s="17"/>
      <c r="BHN93" s="17"/>
      <c r="BHO93" s="17"/>
      <c r="BHP93" s="17"/>
      <c r="BHQ93" s="17"/>
      <c r="BHR93" s="17"/>
      <c r="BHS93" s="17"/>
      <c r="BHT93" s="17"/>
      <c r="BHU93" s="17"/>
      <c r="BHV93" s="17"/>
      <c r="BHW93" s="17"/>
      <c r="BHX93" s="17"/>
      <c r="BHY93" s="17"/>
      <c r="BHZ93" s="17"/>
      <c r="BIA93" s="17"/>
      <c r="BIB93" s="17"/>
      <c r="BIC93" s="17"/>
      <c r="BID93" s="17"/>
      <c r="BIE93" s="17"/>
      <c r="BIF93" s="17"/>
      <c r="BIG93" s="17"/>
      <c r="BIH93" s="17"/>
      <c r="BII93" s="17"/>
      <c r="BIJ93" s="17"/>
      <c r="BIK93" s="17"/>
      <c r="BIL93" s="17"/>
      <c r="BIM93" s="17"/>
      <c r="BIN93" s="17"/>
      <c r="BIO93" s="17"/>
      <c r="BIP93" s="17"/>
      <c r="BIQ93" s="17"/>
      <c r="BIR93" s="17"/>
      <c r="BIS93" s="17"/>
      <c r="BIT93" s="17"/>
      <c r="BIU93" s="17"/>
      <c r="BIV93" s="17"/>
      <c r="BIW93" s="17"/>
      <c r="BIX93" s="17"/>
      <c r="BIY93" s="17"/>
      <c r="BIZ93" s="17"/>
      <c r="BJA93" s="17"/>
      <c r="BJB93" s="17"/>
      <c r="BJC93" s="17"/>
      <c r="BJD93" s="17"/>
      <c r="BJE93" s="17"/>
      <c r="BJF93" s="17"/>
      <c r="BJG93" s="17"/>
      <c r="BJH93" s="17"/>
      <c r="BJI93" s="17"/>
      <c r="BJJ93" s="17"/>
      <c r="BJK93" s="17"/>
      <c r="BJL93" s="17"/>
      <c r="BJM93" s="17"/>
      <c r="BJN93" s="17"/>
      <c r="BJO93" s="17"/>
      <c r="BJP93" s="17"/>
      <c r="BJQ93" s="17"/>
      <c r="BJR93" s="17"/>
      <c r="BJS93" s="17"/>
      <c r="BJT93" s="17"/>
      <c r="BJU93" s="17"/>
      <c r="BJV93" s="17"/>
      <c r="BJW93" s="17"/>
      <c r="BJX93" s="17"/>
      <c r="BJY93" s="17"/>
      <c r="BJZ93" s="17"/>
      <c r="BKA93" s="17"/>
      <c r="BKB93" s="17"/>
      <c r="BKC93" s="17"/>
      <c r="BKD93" s="17"/>
      <c r="BKE93" s="17"/>
      <c r="BKF93" s="17"/>
      <c r="BKG93" s="17"/>
      <c r="BKH93" s="17"/>
      <c r="BKI93" s="17"/>
      <c r="BKJ93" s="17"/>
      <c r="BKK93" s="17"/>
      <c r="BKL93" s="17"/>
      <c r="BKM93" s="17"/>
      <c r="BKN93" s="17"/>
      <c r="BKO93" s="17"/>
      <c r="BKP93" s="17"/>
      <c r="BKQ93" s="17"/>
      <c r="BKR93" s="17"/>
      <c r="BKS93" s="17"/>
      <c r="BKT93" s="17"/>
      <c r="BKU93" s="17"/>
      <c r="BKV93" s="17"/>
      <c r="BKW93" s="17"/>
      <c r="BKX93" s="17"/>
      <c r="BKY93" s="17"/>
      <c r="BKZ93" s="17"/>
      <c r="BLA93" s="17"/>
      <c r="BLB93" s="17"/>
      <c r="BLC93" s="17"/>
      <c r="BLD93" s="17"/>
      <c r="BLE93" s="17"/>
      <c r="BLF93" s="17"/>
      <c r="BLG93" s="17"/>
      <c r="BLH93" s="17"/>
      <c r="BLI93" s="17"/>
      <c r="BLJ93" s="17"/>
      <c r="BLK93" s="17"/>
      <c r="BLL93" s="17"/>
      <c r="BLM93" s="17"/>
      <c r="BLN93" s="17"/>
      <c r="BLO93" s="17"/>
      <c r="BLP93" s="17"/>
      <c r="BLQ93" s="17"/>
      <c r="BLR93" s="17"/>
      <c r="BLS93" s="17"/>
      <c r="BLT93" s="17"/>
      <c r="BLU93" s="17"/>
      <c r="BLV93" s="17"/>
      <c r="BLW93" s="17"/>
      <c r="BLX93" s="17"/>
      <c r="BLY93" s="17"/>
      <c r="BLZ93" s="17"/>
      <c r="BMA93" s="17"/>
      <c r="BMB93" s="17"/>
      <c r="BMC93" s="17"/>
      <c r="BMD93" s="17"/>
      <c r="BME93" s="17"/>
      <c r="BMF93" s="17"/>
      <c r="BMG93" s="17"/>
      <c r="BMH93" s="17"/>
      <c r="BMI93" s="17"/>
      <c r="BMJ93" s="17"/>
      <c r="BMK93" s="17"/>
      <c r="BML93" s="17"/>
      <c r="BMM93" s="17"/>
      <c r="BMN93" s="17"/>
      <c r="BMO93" s="17"/>
      <c r="BMP93" s="17"/>
      <c r="BMQ93" s="17"/>
      <c r="BMR93" s="17"/>
      <c r="BMS93" s="17"/>
      <c r="BMT93" s="17"/>
      <c r="BMU93" s="17"/>
      <c r="BMV93" s="17"/>
      <c r="BMW93" s="17"/>
      <c r="BMX93" s="17"/>
      <c r="BMY93" s="17"/>
      <c r="BMZ93" s="17"/>
      <c r="BNA93" s="17"/>
      <c r="BNB93" s="17"/>
      <c r="BNC93" s="17"/>
      <c r="BND93" s="17"/>
      <c r="BNE93" s="17"/>
      <c r="BNF93" s="17"/>
      <c r="BNG93" s="17"/>
      <c r="BNH93" s="17"/>
      <c r="BNI93" s="17"/>
      <c r="BNJ93" s="17"/>
      <c r="BNK93" s="17"/>
      <c r="BNL93" s="17"/>
      <c r="BNM93" s="17"/>
      <c r="BNN93" s="17"/>
      <c r="BNO93" s="17"/>
      <c r="BNP93" s="17"/>
      <c r="BNQ93" s="17"/>
      <c r="BNR93" s="17"/>
      <c r="BNS93" s="17"/>
      <c r="BNT93" s="17"/>
      <c r="BNU93" s="17"/>
      <c r="BNV93" s="17"/>
      <c r="BNW93" s="17"/>
      <c r="BNX93" s="17"/>
      <c r="BNY93" s="17"/>
      <c r="BNZ93" s="17"/>
      <c r="BOA93" s="17"/>
      <c r="BOB93" s="17"/>
      <c r="BOC93" s="17"/>
      <c r="BOD93" s="17"/>
      <c r="BOE93" s="17"/>
      <c r="BOF93" s="17"/>
      <c r="BOG93" s="17"/>
      <c r="BOH93" s="17"/>
      <c r="BOI93" s="17"/>
      <c r="BOJ93" s="17"/>
      <c r="BOK93" s="17"/>
      <c r="BOL93" s="17"/>
      <c r="BOM93" s="17"/>
      <c r="BON93" s="17"/>
      <c r="BOO93" s="17"/>
      <c r="BOP93" s="17"/>
      <c r="BOQ93" s="17"/>
      <c r="BOR93" s="17"/>
      <c r="BOS93" s="17"/>
      <c r="BOT93" s="17"/>
      <c r="BOU93" s="17"/>
      <c r="BOV93" s="17"/>
      <c r="BOW93" s="17"/>
      <c r="BOX93" s="17"/>
      <c r="BOY93" s="17"/>
      <c r="BOZ93" s="17"/>
      <c r="BPA93" s="17"/>
      <c r="BPB93" s="17"/>
      <c r="BPC93" s="17"/>
      <c r="BPD93" s="17"/>
      <c r="BPE93" s="17"/>
      <c r="BPF93" s="17"/>
      <c r="BPG93" s="17"/>
      <c r="BPH93" s="17"/>
      <c r="BPI93" s="17"/>
      <c r="BPJ93" s="17"/>
      <c r="BPK93" s="17"/>
      <c r="BPL93" s="17"/>
      <c r="BPM93" s="17"/>
      <c r="BPN93" s="17"/>
      <c r="BPO93" s="17"/>
      <c r="BPP93" s="17"/>
      <c r="BPQ93" s="17"/>
      <c r="BPR93" s="17"/>
      <c r="BPS93" s="17"/>
      <c r="BPT93" s="17"/>
      <c r="BPU93" s="17"/>
      <c r="BPV93" s="17"/>
      <c r="BPW93" s="17"/>
      <c r="BPX93" s="17"/>
      <c r="BPY93" s="17"/>
      <c r="BPZ93" s="17"/>
      <c r="BQA93" s="17"/>
      <c r="BQB93" s="17"/>
      <c r="BQC93" s="17"/>
      <c r="BQD93" s="17"/>
      <c r="BQE93" s="17"/>
      <c r="BQF93" s="17"/>
      <c r="BQG93" s="17"/>
      <c r="BQH93" s="17"/>
      <c r="BQI93" s="17"/>
      <c r="BQJ93" s="17"/>
      <c r="BQK93" s="17"/>
      <c r="BQL93" s="17"/>
      <c r="BQM93" s="17"/>
      <c r="BQN93" s="17"/>
      <c r="BQO93" s="17"/>
      <c r="BQP93" s="17"/>
      <c r="BQQ93" s="17"/>
      <c r="BQR93" s="17"/>
      <c r="BQS93" s="17"/>
      <c r="BQT93" s="17"/>
      <c r="BQU93" s="17"/>
      <c r="BQV93" s="17"/>
      <c r="BQW93" s="17"/>
      <c r="BQX93" s="17"/>
      <c r="BQY93" s="17"/>
      <c r="BQZ93" s="17"/>
      <c r="BRA93" s="17"/>
      <c r="BRB93" s="17"/>
      <c r="BRC93" s="17"/>
      <c r="BRD93" s="17"/>
      <c r="BRE93" s="17"/>
      <c r="BRF93" s="17"/>
      <c r="BRG93" s="17"/>
      <c r="BRH93" s="17"/>
      <c r="BRI93" s="17"/>
      <c r="BRJ93" s="17"/>
      <c r="BRK93" s="17"/>
      <c r="BRL93" s="17"/>
      <c r="BRM93" s="17"/>
      <c r="BRN93" s="17"/>
      <c r="BRO93" s="17"/>
      <c r="BRP93" s="17"/>
      <c r="BRQ93" s="17"/>
      <c r="BRR93" s="17"/>
      <c r="BRS93" s="17"/>
      <c r="BRT93" s="17"/>
      <c r="BRU93" s="17"/>
      <c r="BRV93" s="17"/>
      <c r="BRW93" s="17"/>
      <c r="BRX93" s="17"/>
      <c r="BRY93" s="17"/>
      <c r="BRZ93" s="17"/>
      <c r="BSA93" s="17"/>
      <c r="BSB93" s="17"/>
      <c r="BSC93" s="17"/>
      <c r="BSD93" s="17"/>
      <c r="BSE93" s="17"/>
      <c r="BSF93" s="17"/>
      <c r="BSG93" s="17"/>
      <c r="BSH93" s="17"/>
      <c r="BSI93" s="17"/>
      <c r="BSJ93" s="17"/>
      <c r="BSK93" s="17"/>
      <c r="BSL93" s="17"/>
      <c r="BSM93" s="17"/>
      <c r="BSN93" s="17"/>
      <c r="BSO93" s="17"/>
      <c r="BSP93" s="17"/>
      <c r="BSQ93" s="17"/>
      <c r="BSR93" s="17"/>
      <c r="BSS93" s="17"/>
      <c r="BST93" s="17"/>
      <c r="BSU93" s="17"/>
      <c r="BSV93" s="17"/>
      <c r="BSW93" s="17"/>
      <c r="BSX93" s="17"/>
      <c r="BSY93" s="17"/>
      <c r="BSZ93" s="17"/>
      <c r="BTA93" s="17"/>
      <c r="BTB93" s="17"/>
      <c r="BTC93" s="17"/>
      <c r="BTD93" s="17"/>
      <c r="BTE93" s="17"/>
      <c r="BTF93" s="17"/>
      <c r="BTG93" s="17"/>
      <c r="BTH93" s="17"/>
      <c r="BTI93" s="17"/>
      <c r="BTJ93" s="17"/>
      <c r="BTK93" s="17"/>
      <c r="BTL93" s="17"/>
      <c r="BTM93" s="17"/>
      <c r="BTN93" s="17"/>
      <c r="BTO93" s="17"/>
      <c r="BTP93" s="17"/>
      <c r="BTQ93" s="17"/>
      <c r="BTR93" s="17"/>
      <c r="BTS93" s="17"/>
      <c r="BTT93" s="17"/>
      <c r="BTU93" s="17"/>
      <c r="BTV93" s="17"/>
      <c r="BTW93" s="17"/>
      <c r="BTX93" s="17"/>
      <c r="BTY93" s="17"/>
      <c r="BTZ93" s="17"/>
      <c r="BUA93" s="17"/>
      <c r="BUB93" s="17"/>
      <c r="BUC93" s="17"/>
      <c r="BUD93" s="17"/>
      <c r="BUE93" s="17"/>
      <c r="BUF93" s="17"/>
      <c r="BUG93" s="17"/>
      <c r="BUH93" s="17"/>
      <c r="BUI93" s="17"/>
      <c r="BUJ93" s="17"/>
      <c r="BUK93" s="17"/>
      <c r="BUL93" s="17"/>
      <c r="BUM93" s="17"/>
      <c r="BUN93" s="17"/>
      <c r="BUO93" s="17"/>
      <c r="BUP93" s="17"/>
      <c r="BUQ93" s="17"/>
      <c r="BUR93" s="17"/>
      <c r="BUS93" s="17"/>
      <c r="BUT93" s="17"/>
      <c r="BUU93" s="17"/>
      <c r="BUV93" s="17"/>
      <c r="BUW93" s="17"/>
      <c r="BUX93" s="17"/>
      <c r="BUY93" s="17"/>
      <c r="BUZ93" s="17"/>
      <c r="BVA93" s="17"/>
      <c r="BVB93" s="17"/>
      <c r="BVC93" s="17"/>
      <c r="BVD93" s="17"/>
      <c r="BVE93" s="17"/>
      <c r="BVF93" s="17"/>
      <c r="BVG93" s="17"/>
      <c r="BVH93" s="17"/>
      <c r="BVI93" s="17"/>
      <c r="BVJ93" s="17"/>
      <c r="BVK93" s="17"/>
      <c r="BVL93" s="17"/>
      <c r="BVM93" s="17"/>
      <c r="BVN93" s="17"/>
      <c r="BVO93" s="17"/>
      <c r="BVP93" s="17"/>
      <c r="BVQ93" s="17"/>
      <c r="BVR93" s="17"/>
      <c r="BVS93" s="17"/>
      <c r="BVT93" s="17"/>
      <c r="BVU93" s="17"/>
      <c r="BVV93" s="17"/>
      <c r="BVW93" s="17"/>
      <c r="BVX93" s="17"/>
      <c r="BVY93" s="17"/>
      <c r="BVZ93" s="17"/>
      <c r="BWA93" s="17"/>
      <c r="BWB93" s="17"/>
      <c r="BWC93" s="17"/>
      <c r="BWD93" s="17"/>
      <c r="BWE93" s="17"/>
      <c r="BWF93" s="17"/>
      <c r="BWG93" s="17"/>
      <c r="BWH93" s="17"/>
      <c r="BWI93" s="17"/>
      <c r="BWJ93" s="17"/>
      <c r="BWK93" s="17"/>
      <c r="BWL93" s="17"/>
      <c r="BWM93" s="17"/>
      <c r="BWN93" s="17"/>
      <c r="BWO93" s="17"/>
      <c r="BWP93" s="17"/>
      <c r="BWQ93" s="17"/>
      <c r="BWR93" s="17"/>
      <c r="BWS93" s="17"/>
      <c r="BWT93" s="17"/>
      <c r="BWU93" s="17"/>
      <c r="BWV93" s="17"/>
      <c r="BWW93" s="17"/>
      <c r="BWX93" s="17"/>
      <c r="BWY93" s="17"/>
      <c r="BWZ93" s="17"/>
      <c r="BXA93" s="17"/>
      <c r="BXB93" s="17"/>
      <c r="BXC93" s="17"/>
      <c r="BXD93" s="17"/>
      <c r="BXE93" s="17"/>
      <c r="BXF93" s="17"/>
      <c r="BXG93" s="17"/>
      <c r="BXH93" s="17"/>
      <c r="BXI93" s="17"/>
      <c r="BXJ93" s="17"/>
      <c r="BXK93" s="17"/>
      <c r="BXL93" s="17"/>
      <c r="BXM93" s="17"/>
      <c r="BXN93" s="17"/>
      <c r="BXO93" s="17"/>
      <c r="BXP93" s="17"/>
      <c r="BXQ93" s="17"/>
      <c r="BXR93" s="17"/>
      <c r="BXS93" s="17"/>
      <c r="BXT93" s="17"/>
      <c r="BXU93" s="17"/>
      <c r="BXV93" s="17"/>
      <c r="BXW93" s="17"/>
      <c r="BXX93" s="17"/>
      <c r="BXY93" s="17"/>
      <c r="BXZ93" s="17"/>
      <c r="BYA93" s="17"/>
      <c r="BYB93" s="17"/>
      <c r="BYC93" s="17"/>
      <c r="BYD93" s="17"/>
      <c r="BYE93" s="17"/>
      <c r="BYF93" s="17"/>
      <c r="BYG93" s="17"/>
      <c r="BYH93" s="17"/>
      <c r="BYI93" s="17"/>
      <c r="BYJ93" s="17"/>
      <c r="BYK93" s="17"/>
      <c r="BYL93" s="17"/>
      <c r="BYM93" s="17"/>
      <c r="BYN93" s="17"/>
      <c r="BYO93" s="17"/>
      <c r="BYP93" s="17"/>
      <c r="BYQ93" s="17"/>
      <c r="BYR93" s="17"/>
      <c r="BYS93" s="17"/>
      <c r="BYT93" s="17"/>
      <c r="BYU93" s="17"/>
      <c r="BYV93" s="17"/>
      <c r="BYW93" s="17"/>
      <c r="BYX93" s="17"/>
      <c r="BYY93" s="17"/>
      <c r="BYZ93" s="17"/>
      <c r="BZA93" s="17"/>
      <c r="BZB93" s="17"/>
      <c r="BZC93" s="17"/>
      <c r="BZD93" s="17"/>
      <c r="BZE93" s="17"/>
      <c r="BZF93" s="17"/>
      <c r="BZG93" s="17"/>
      <c r="BZH93" s="17"/>
      <c r="BZI93" s="17"/>
      <c r="BZJ93" s="17"/>
      <c r="BZK93" s="17"/>
      <c r="BZL93" s="17"/>
      <c r="BZM93" s="17"/>
      <c r="BZN93" s="17"/>
      <c r="BZO93" s="17"/>
      <c r="BZP93" s="17"/>
      <c r="BZQ93" s="17"/>
      <c r="BZR93" s="17"/>
      <c r="BZS93" s="17"/>
      <c r="BZT93" s="17"/>
      <c r="BZU93" s="17"/>
      <c r="BZV93" s="17"/>
      <c r="BZW93" s="17"/>
      <c r="BZX93" s="17"/>
      <c r="BZY93" s="17"/>
      <c r="BZZ93" s="17"/>
      <c r="CAA93" s="17"/>
      <c r="CAB93" s="17"/>
      <c r="CAC93" s="17"/>
      <c r="CAD93" s="17"/>
      <c r="CAE93" s="17"/>
      <c r="CAF93" s="17"/>
      <c r="CAG93" s="17"/>
      <c r="CAH93" s="17"/>
      <c r="CAI93" s="17"/>
      <c r="CAJ93" s="17"/>
      <c r="CAK93" s="17"/>
      <c r="CAL93" s="17"/>
      <c r="CAM93" s="17"/>
      <c r="CAN93" s="17"/>
      <c r="CAO93" s="17"/>
      <c r="CAP93" s="17"/>
      <c r="CAQ93" s="17"/>
      <c r="CAR93" s="17"/>
      <c r="CAS93" s="17"/>
      <c r="CAT93" s="17"/>
      <c r="CAU93" s="17"/>
      <c r="CAV93" s="17"/>
      <c r="CAW93" s="17"/>
      <c r="CAX93" s="17"/>
      <c r="CAY93" s="17"/>
      <c r="CAZ93" s="17"/>
      <c r="CBA93" s="17"/>
      <c r="CBB93" s="17"/>
      <c r="CBC93" s="17"/>
      <c r="CBD93" s="17"/>
      <c r="CBE93" s="17"/>
      <c r="CBF93" s="17"/>
      <c r="CBG93" s="17"/>
      <c r="CBH93" s="17"/>
      <c r="CBI93" s="17"/>
      <c r="CBJ93" s="17"/>
      <c r="CBK93" s="17"/>
      <c r="CBL93" s="17"/>
      <c r="CBM93" s="17"/>
      <c r="CBN93" s="17"/>
      <c r="CBO93" s="17"/>
      <c r="CBP93" s="17"/>
      <c r="CBQ93" s="17"/>
      <c r="CBR93" s="17"/>
      <c r="CBS93" s="17"/>
      <c r="CBT93" s="17"/>
      <c r="CBU93" s="17"/>
      <c r="CBV93" s="17"/>
      <c r="CBW93" s="17"/>
      <c r="CBX93" s="17"/>
      <c r="CBY93" s="17"/>
      <c r="CBZ93" s="17"/>
      <c r="CCA93" s="17"/>
      <c r="CCB93" s="17"/>
      <c r="CCC93" s="17"/>
      <c r="CCD93" s="17"/>
      <c r="CCE93" s="17"/>
      <c r="CCF93" s="17"/>
      <c r="CCG93" s="17"/>
      <c r="CCH93" s="17"/>
      <c r="CCI93" s="17"/>
      <c r="CCJ93" s="17"/>
      <c r="CCK93" s="17"/>
      <c r="CCL93" s="17"/>
      <c r="CCM93" s="17"/>
      <c r="CCN93" s="17"/>
      <c r="CCO93" s="17"/>
      <c r="CCP93" s="17"/>
      <c r="CCQ93" s="17"/>
      <c r="CCR93" s="17"/>
      <c r="CCS93" s="17"/>
      <c r="CCT93" s="17"/>
      <c r="CCU93" s="17"/>
      <c r="CCV93" s="17"/>
      <c r="CCW93" s="17"/>
      <c r="CCX93" s="17"/>
      <c r="CCY93" s="17"/>
      <c r="CCZ93" s="17"/>
      <c r="CDA93" s="17"/>
      <c r="CDB93" s="17"/>
      <c r="CDC93" s="17"/>
      <c r="CDD93" s="17"/>
      <c r="CDE93" s="17"/>
      <c r="CDF93" s="17"/>
      <c r="CDG93" s="17"/>
      <c r="CDH93" s="17"/>
      <c r="CDI93" s="17"/>
      <c r="CDJ93" s="17"/>
      <c r="CDK93" s="17"/>
      <c r="CDL93" s="17"/>
      <c r="CDM93" s="17"/>
      <c r="CDN93" s="17"/>
      <c r="CDO93" s="17"/>
      <c r="CDP93" s="17"/>
      <c r="CDQ93" s="17"/>
      <c r="CDR93" s="17"/>
      <c r="CDS93" s="17"/>
      <c r="CDT93" s="17"/>
      <c r="CDU93" s="17"/>
      <c r="CDV93" s="17"/>
      <c r="CDW93" s="17"/>
      <c r="CDX93" s="17"/>
      <c r="CDY93" s="17"/>
      <c r="CDZ93" s="17"/>
      <c r="CEA93" s="17"/>
      <c r="CEB93" s="17"/>
      <c r="CEC93" s="17"/>
      <c r="CED93" s="17"/>
      <c r="CEE93" s="17"/>
      <c r="CEF93" s="17"/>
      <c r="CEG93" s="17"/>
      <c r="CEH93" s="17"/>
      <c r="CEI93" s="17"/>
      <c r="CEJ93" s="17"/>
      <c r="CEK93" s="17"/>
      <c r="CEL93" s="17"/>
      <c r="CEM93" s="17"/>
      <c r="CEN93" s="17"/>
      <c r="CEO93" s="17"/>
      <c r="CEP93" s="17"/>
      <c r="CEQ93" s="17"/>
      <c r="CER93" s="17"/>
      <c r="CES93" s="17"/>
      <c r="CET93" s="17"/>
      <c r="CEU93" s="17"/>
      <c r="CEV93" s="17"/>
      <c r="CEW93" s="17"/>
      <c r="CEX93" s="17"/>
      <c r="CEY93" s="17"/>
      <c r="CEZ93" s="17"/>
      <c r="CFA93" s="17"/>
      <c r="CFB93" s="17"/>
      <c r="CFC93" s="17"/>
      <c r="CFD93" s="17"/>
      <c r="CFE93" s="17"/>
      <c r="CFF93" s="17"/>
      <c r="CFG93" s="17"/>
      <c r="CFH93" s="17"/>
      <c r="CFI93" s="17"/>
      <c r="CFJ93" s="17"/>
      <c r="CFK93" s="17"/>
      <c r="CFL93" s="17"/>
      <c r="CFM93" s="17"/>
      <c r="CFN93" s="17"/>
      <c r="CFO93" s="17"/>
      <c r="CFP93" s="17"/>
      <c r="CFQ93" s="17"/>
      <c r="CFR93" s="17"/>
      <c r="CFS93" s="17"/>
      <c r="CFT93" s="17"/>
      <c r="CFU93" s="17"/>
      <c r="CFV93" s="17"/>
      <c r="CFW93" s="17"/>
      <c r="CFX93" s="17"/>
      <c r="CFY93" s="17"/>
      <c r="CFZ93" s="17"/>
      <c r="CGA93" s="17"/>
      <c r="CGB93" s="17"/>
      <c r="CGC93" s="17"/>
      <c r="CGD93" s="17"/>
      <c r="CGE93" s="17"/>
      <c r="CGF93" s="17"/>
      <c r="CGG93" s="17"/>
      <c r="CGH93" s="17"/>
      <c r="CGI93" s="17"/>
      <c r="CGJ93" s="17"/>
      <c r="CGK93" s="17"/>
      <c r="CGL93" s="17"/>
      <c r="CGM93" s="17"/>
      <c r="CGN93" s="17"/>
      <c r="CGO93" s="17"/>
      <c r="CGP93" s="17"/>
      <c r="CGQ93" s="17"/>
      <c r="CGR93" s="17"/>
      <c r="CGS93" s="17"/>
      <c r="CGT93" s="17"/>
      <c r="CGU93" s="17"/>
      <c r="CGV93" s="17"/>
      <c r="CGW93" s="17"/>
      <c r="CGX93" s="17"/>
      <c r="CGY93" s="17"/>
      <c r="CGZ93" s="17"/>
      <c r="CHA93" s="17"/>
      <c r="CHB93" s="17"/>
      <c r="CHC93" s="17"/>
      <c r="CHD93" s="17"/>
      <c r="CHE93" s="17"/>
      <c r="CHF93" s="17"/>
      <c r="CHG93" s="17"/>
      <c r="CHH93" s="17"/>
      <c r="CHI93" s="17"/>
      <c r="CHJ93" s="17"/>
      <c r="CHK93" s="17"/>
      <c r="CHL93" s="17"/>
      <c r="CHM93" s="17"/>
      <c r="CHN93" s="17"/>
      <c r="CHO93" s="17"/>
      <c r="CHP93" s="17"/>
      <c r="CHQ93" s="17"/>
      <c r="CHR93" s="17"/>
      <c r="CHS93" s="17"/>
      <c r="CHT93" s="17"/>
      <c r="CHU93" s="17"/>
      <c r="CHV93" s="17"/>
      <c r="CHW93" s="17"/>
      <c r="CHX93" s="17"/>
      <c r="CHY93" s="17"/>
      <c r="CHZ93" s="17"/>
      <c r="CIA93" s="17"/>
      <c r="CIB93" s="17"/>
      <c r="CIC93" s="17"/>
      <c r="CID93" s="17"/>
      <c r="CIE93" s="17"/>
      <c r="CIF93" s="17"/>
      <c r="CIG93" s="17"/>
      <c r="CIH93" s="17"/>
      <c r="CII93" s="17"/>
      <c r="CIJ93" s="17"/>
      <c r="CIK93" s="17"/>
      <c r="CIL93" s="17"/>
      <c r="CIM93" s="17"/>
      <c r="CIN93" s="17"/>
      <c r="CIO93" s="17"/>
      <c r="CIP93" s="17"/>
      <c r="CIQ93" s="17"/>
      <c r="CIR93" s="17"/>
      <c r="CIS93" s="17"/>
      <c r="CIT93" s="17"/>
      <c r="CIU93" s="17"/>
      <c r="CIV93" s="17"/>
      <c r="CIW93" s="17"/>
      <c r="CIX93" s="17"/>
      <c r="CIY93" s="17"/>
      <c r="CIZ93" s="17"/>
      <c r="CJA93" s="17"/>
      <c r="CJB93" s="17"/>
      <c r="CJC93" s="17"/>
      <c r="CJD93" s="17"/>
      <c r="CJE93" s="17"/>
      <c r="CJF93" s="17"/>
      <c r="CJG93" s="17"/>
      <c r="CJH93" s="17"/>
      <c r="CJI93" s="17"/>
      <c r="CJJ93" s="17"/>
      <c r="CJK93" s="17"/>
      <c r="CJL93" s="17"/>
      <c r="CJM93" s="17"/>
      <c r="CJN93" s="17"/>
      <c r="CJO93" s="17"/>
      <c r="CJP93" s="17"/>
      <c r="CJQ93" s="17"/>
      <c r="CJR93" s="17"/>
      <c r="CJS93" s="17"/>
      <c r="CJT93" s="17"/>
      <c r="CJU93" s="17"/>
      <c r="CJV93" s="17"/>
      <c r="CJW93" s="17"/>
      <c r="CJX93" s="17"/>
      <c r="CJY93" s="17"/>
      <c r="CJZ93" s="17"/>
      <c r="CKA93" s="17"/>
      <c r="CKB93" s="17"/>
      <c r="CKC93" s="17"/>
      <c r="CKD93" s="17"/>
      <c r="CKE93" s="17"/>
      <c r="CKF93" s="17"/>
      <c r="CKG93" s="17"/>
      <c r="CKH93" s="17"/>
      <c r="CKI93" s="17"/>
      <c r="CKJ93" s="17"/>
      <c r="CKK93" s="17"/>
      <c r="CKL93" s="17"/>
      <c r="CKM93" s="17"/>
      <c r="CKN93" s="17"/>
      <c r="CKO93" s="17"/>
      <c r="CKP93" s="17"/>
      <c r="CKQ93" s="17"/>
      <c r="CKR93" s="17"/>
      <c r="CKS93" s="17"/>
      <c r="CKT93" s="17"/>
      <c r="CKU93" s="17"/>
      <c r="CKV93" s="17"/>
      <c r="CKW93" s="17"/>
      <c r="CKX93" s="17"/>
      <c r="CKY93" s="17"/>
      <c r="CKZ93" s="17"/>
      <c r="CLA93" s="17"/>
      <c r="CLB93" s="17"/>
      <c r="CLC93" s="17"/>
      <c r="CLD93" s="17"/>
      <c r="CLE93" s="17"/>
      <c r="CLF93" s="17"/>
      <c r="CLG93" s="17"/>
      <c r="CLH93" s="17"/>
      <c r="CLI93" s="17"/>
      <c r="CLJ93" s="17"/>
      <c r="CLK93" s="17"/>
      <c r="CLL93" s="17"/>
      <c r="CLM93" s="17"/>
      <c r="CLN93" s="17"/>
      <c r="CLO93" s="17"/>
      <c r="CLP93" s="17"/>
      <c r="CLQ93" s="17"/>
      <c r="CLR93" s="17"/>
      <c r="CLS93" s="17"/>
      <c r="CLT93" s="17"/>
      <c r="CLU93" s="17"/>
      <c r="CLV93" s="17"/>
      <c r="CLW93" s="17"/>
      <c r="CLX93" s="17"/>
      <c r="CLY93" s="17"/>
      <c r="CLZ93" s="17"/>
      <c r="CMA93" s="17"/>
      <c r="CMB93" s="17"/>
      <c r="CMC93" s="17"/>
      <c r="CMD93" s="17"/>
      <c r="CME93" s="17"/>
      <c r="CMF93" s="17"/>
      <c r="CMG93" s="17"/>
      <c r="CMH93" s="17"/>
      <c r="CMI93" s="17"/>
      <c r="CMJ93" s="17"/>
      <c r="CMK93" s="17"/>
      <c r="CML93" s="17"/>
      <c r="CMM93" s="17"/>
      <c r="CMN93" s="17"/>
      <c r="CMO93" s="17"/>
      <c r="CMP93" s="17"/>
      <c r="CMQ93" s="17"/>
      <c r="CMR93" s="17"/>
      <c r="CMS93" s="17"/>
      <c r="CMT93" s="17"/>
      <c r="CMU93" s="17"/>
      <c r="CMV93" s="17"/>
      <c r="CMW93" s="17"/>
      <c r="CMX93" s="17"/>
      <c r="CMY93" s="17"/>
      <c r="CMZ93" s="17"/>
      <c r="CNA93" s="17"/>
      <c r="CNB93" s="17"/>
      <c r="CNC93" s="17"/>
      <c r="CND93" s="17"/>
      <c r="CNE93" s="17"/>
      <c r="CNF93" s="17"/>
      <c r="CNG93" s="17"/>
      <c r="CNH93" s="17"/>
      <c r="CNI93" s="17"/>
      <c r="CNJ93" s="17"/>
      <c r="CNK93" s="17"/>
      <c r="CNL93" s="17"/>
      <c r="CNM93" s="17"/>
      <c r="CNN93" s="17"/>
      <c r="CNO93" s="17"/>
      <c r="CNP93" s="17"/>
      <c r="CNQ93" s="17"/>
      <c r="CNR93" s="17"/>
      <c r="CNS93" s="17"/>
      <c r="CNT93" s="17"/>
      <c r="CNU93" s="17"/>
      <c r="CNV93" s="17"/>
      <c r="CNW93" s="17"/>
      <c r="CNX93" s="17"/>
      <c r="CNY93" s="17"/>
      <c r="CNZ93" s="17"/>
      <c r="COA93" s="17"/>
      <c r="COB93" s="17"/>
      <c r="COC93" s="17"/>
      <c r="COD93" s="17"/>
      <c r="COE93" s="17"/>
      <c r="COF93" s="17"/>
      <c r="COG93" s="17"/>
      <c r="COH93" s="17"/>
      <c r="COI93" s="17"/>
      <c r="COJ93" s="17"/>
      <c r="COK93" s="17"/>
      <c r="COL93" s="17"/>
      <c r="COM93" s="17"/>
      <c r="CON93" s="17"/>
      <c r="COO93" s="17"/>
      <c r="COP93" s="17"/>
      <c r="COQ93" s="17"/>
      <c r="COR93" s="17"/>
      <c r="COS93" s="17"/>
      <c r="COT93" s="17"/>
      <c r="COU93" s="17"/>
      <c r="COV93" s="17"/>
      <c r="COW93" s="17"/>
      <c r="COX93" s="17"/>
      <c r="COY93" s="17"/>
      <c r="COZ93" s="17"/>
      <c r="CPA93" s="17"/>
      <c r="CPB93" s="17"/>
      <c r="CPC93" s="17"/>
      <c r="CPD93" s="17"/>
      <c r="CPE93" s="17"/>
      <c r="CPF93" s="17"/>
      <c r="CPG93" s="17"/>
      <c r="CPH93" s="17"/>
      <c r="CPI93" s="17"/>
      <c r="CPJ93" s="17"/>
      <c r="CPK93" s="17"/>
      <c r="CPL93" s="17"/>
      <c r="CPM93" s="17"/>
      <c r="CPN93" s="17"/>
      <c r="CPO93" s="17"/>
      <c r="CPP93" s="17"/>
      <c r="CPQ93" s="17"/>
      <c r="CPR93" s="17"/>
      <c r="CPS93" s="17"/>
      <c r="CPT93" s="17"/>
      <c r="CPU93" s="17"/>
      <c r="CPV93" s="17"/>
      <c r="CPW93" s="17"/>
      <c r="CPX93" s="17"/>
      <c r="CPY93" s="17"/>
      <c r="CPZ93" s="17"/>
      <c r="CQA93" s="17"/>
      <c r="CQB93" s="17"/>
      <c r="CQC93" s="17"/>
      <c r="CQD93" s="17"/>
      <c r="CQE93" s="17"/>
      <c r="CQF93" s="17"/>
      <c r="CQG93" s="17"/>
      <c r="CQH93" s="17"/>
      <c r="CQI93" s="17"/>
      <c r="CQJ93" s="17"/>
      <c r="CQK93" s="17"/>
      <c r="CQL93" s="17"/>
      <c r="CQM93" s="17"/>
      <c r="CQN93" s="17"/>
      <c r="CQO93" s="17"/>
      <c r="CQP93" s="17"/>
      <c r="CQQ93" s="17"/>
      <c r="CQR93" s="17"/>
      <c r="CQS93" s="17"/>
      <c r="CQT93" s="17"/>
      <c r="CQU93" s="17"/>
      <c r="CQV93" s="17"/>
      <c r="CQW93" s="17"/>
      <c r="CQX93" s="17"/>
      <c r="CQY93" s="17"/>
      <c r="CQZ93" s="17"/>
      <c r="CRA93" s="17"/>
      <c r="CRB93" s="17"/>
      <c r="CRC93" s="17"/>
      <c r="CRD93" s="17"/>
      <c r="CRE93" s="17"/>
      <c r="CRF93" s="17"/>
      <c r="CRG93" s="17"/>
      <c r="CRH93" s="17"/>
      <c r="CRI93" s="17"/>
      <c r="CRJ93" s="17"/>
      <c r="CRK93" s="17"/>
      <c r="CRL93" s="17"/>
      <c r="CRM93" s="17"/>
      <c r="CRN93" s="17"/>
      <c r="CRO93" s="17"/>
      <c r="CRP93" s="17"/>
      <c r="CRQ93" s="17"/>
      <c r="CRR93" s="17"/>
      <c r="CRS93" s="17"/>
      <c r="CRT93" s="17"/>
      <c r="CRU93" s="17"/>
      <c r="CRV93" s="17"/>
      <c r="CRW93" s="17"/>
      <c r="CRX93" s="17"/>
      <c r="CRY93" s="17"/>
      <c r="CRZ93" s="17"/>
      <c r="CSA93" s="17"/>
      <c r="CSB93" s="17"/>
      <c r="CSC93" s="17"/>
      <c r="CSD93" s="17"/>
      <c r="CSE93" s="17"/>
      <c r="CSF93" s="17"/>
      <c r="CSG93" s="17"/>
      <c r="CSH93" s="17"/>
      <c r="CSI93" s="17"/>
      <c r="CSJ93" s="17"/>
      <c r="CSK93" s="17"/>
      <c r="CSL93" s="17"/>
      <c r="CSM93" s="17"/>
      <c r="CSN93" s="17"/>
      <c r="CSO93" s="17"/>
      <c r="CSP93" s="17"/>
      <c r="CSQ93" s="17"/>
      <c r="CSR93" s="17"/>
      <c r="CSS93" s="17"/>
      <c r="CST93" s="17"/>
      <c r="CSU93" s="17"/>
      <c r="CSV93" s="17"/>
      <c r="CSW93" s="17"/>
      <c r="CSX93" s="17"/>
      <c r="CSY93" s="17"/>
      <c r="CSZ93" s="17"/>
      <c r="CTA93" s="17"/>
      <c r="CTB93" s="17"/>
      <c r="CTC93" s="17"/>
      <c r="CTD93" s="17"/>
      <c r="CTE93" s="17"/>
      <c r="CTF93" s="17"/>
      <c r="CTG93" s="17"/>
      <c r="CTH93" s="17"/>
      <c r="CTI93" s="17"/>
      <c r="CTJ93" s="17"/>
      <c r="CTK93" s="17"/>
      <c r="CTL93" s="17"/>
      <c r="CTM93" s="17"/>
      <c r="CTN93" s="17"/>
      <c r="CTO93" s="17"/>
      <c r="CTP93" s="17"/>
      <c r="CTQ93" s="17"/>
      <c r="CTR93" s="17"/>
      <c r="CTS93" s="17"/>
      <c r="CTT93" s="17"/>
      <c r="CTU93" s="17"/>
      <c r="CTV93" s="17"/>
      <c r="CTW93" s="17"/>
      <c r="CTX93" s="17"/>
      <c r="CTY93" s="17"/>
      <c r="CTZ93" s="17"/>
      <c r="CUA93" s="17"/>
      <c r="CUB93" s="17"/>
      <c r="CUC93" s="17"/>
      <c r="CUD93" s="17"/>
      <c r="CUE93" s="17"/>
      <c r="CUF93" s="17"/>
      <c r="CUG93" s="17"/>
      <c r="CUH93" s="17"/>
      <c r="CUI93" s="17"/>
      <c r="CUJ93" s="17"/>
      <c r="CUK93" s="17"/>
      <c r="CUL93" s="17"/>
      <c r="CUM93" s="17"/>
      <c r="CUN93" s="17"/>
      <c r="CUO93" s="17"/>
      <c r="CUP93" s="17"/>
      <c r="CUQ93" s="17"/>
      <c r="CUR93" s="17"/>
      <c r="CUS93" s="17"/>
      <c r="CUT93" s="17"/>
      <c r="CUU93" s="17"/>
      <c r="CUV93" s="17"/>
      <c r="CUW93" s="17"/>
      <c r="CUX93" s="17"/>
      <c r="CUY93" s="17"/>
      <c r="CUZ93" s="17"/>
      <c r="CVA93" s="17"/>
      <c r="CVB93" s="17"/>
      <c r="CVC93" s="17"/>
      <c r="CVD93" s="17"/>
      <c r="CVE93" s="17"/>
      <c r="CVF93" s="17"/>
      <c r="CVG93" s="17"/>
      <c r="CVH93" s="17"/>
      <c r="CVI93" s="17"/>
      <c r="CVJ93" s="17"/>
      <c r="CVK93" s="17"/>
      <c r="CVL93" s="17"/>
      <c r="CVM93" s="17"/>
      <c r="CVN93" s="17"/>
      <c r="CVO93" s="17"/>
      <c r="CVP93" s="17"/>
      <c r="CVQ93" s="17"/>
      <c r="CVR93" s="17"/>
      <c r="CVS93" s="17"/>
      <c r="CVT93" s="17"/>
      <c r="CVU93" s="17"/>
      <c r="CVV93" s="17"/>
      <c r="CVW93" s="17"/>
      <c r="CVX93" s="17"/>
      <c r="CVY93" s="17"/>
      <c r="CVZ93" s="17"/>
      <c r="CWA93" s="17"/>
      <c r="CWB93" s="17"/>
      <c r="CWC93" s="17"/>
      <c r="CWD93" s="17"/>
      <c r="CWE93" s="17"/>
      <c r="CWF93" s="17"/>
      <c r="CWG93" s="17"/>
      <c r="CWH93" s="17"/>
      <c r="CWI93" s="17"/>
      <c r="CWJ93" s="17"/>
      <c r="CWK93" s="17"/>
      <c r="CWL93" s="17"/>
      <c r="CWM93" s="17"/>
      <c r="CWN93" s="17"/>
      <c r="CWO93" s="17"/>
      <c r="CWP93" s="17"/>
      <c r="CWQ93" s="17"/>
      <c r="CWR93" s="17"/>
      <c r="CWS93" s="17"/>
      <c r="CWT93" s="17"/>
      <c r="CWU93" s="17"/>
      <c r="CWV93" s="17"/>
      <c r="CWW93" s="17"/>
      <c r="CWX93" s="17"/>
      <c r="CWY93" s="17"/>
      <c r="CWZ93" s="17"/>
      <c r="CXA93" s="17"/>
      <c r="CXB93" s="17"/>
      <c r="CXC93" s="17"/>
      <c r="CXD93" s="17"/>
      <c r="CXE93" s="17"/>
      <c r="CXF93" s="17"/>
      <c r="CXG93" s="17"/>
      <c r="CXH93" s="17"/>
      <c r="CXI93" s="17"/>
      <c r="CXJ93" s="17"/>
      <c r="CXK93" s="17"/>
      <c r="CXL93" s="17"/>
      <c r="CXM93" s="17"/>
      <c r="CXN93" s="17"/>
      <c r="CXO93" s="17"/>
      <c r="CXP93" s="17"/>
      <c r="CXQ93" s="17"/>
      <c r="CXR93" s="17"/>
      <c r="CXS93" s="17"/>
      <c r="CXT93" s="17"/>
      <c r="CXU93" s="17"/>
      <c r="CXV93" s="17"/>
      <c r="CXW93" s="17"/>
      <c r="CXX93" s="17"/>
      <c r="CXY93" s="17"/>
      <c r="CXZ93" s="17"/>
      <c r="CYA93" s="17"/>
      <c r="CYB93" s="17"/>
      <c r="CYC93" s="17"/>
      <c r="CYD93" s="17"/>
      <c r="CYE93" s="17"/>
      <c r="CYF93" s="17"/>
      <c r="CYG93" s="17"/>
      <c r="CYH93" s="17"/>
      <c r="CYI93" s="17"/>
      <c r="CYJ93" s="17"/>
      <c r="CYK93" s="17"/>
      <c r="CYL93" s="17"/>
      <c r="CYM93" s="17"/>
      <c r="CYN93" s="17"/>
      <c r="CYO93" s="17"/>
      <c r="CYP93" s="17"/>
      <c r="CYQ93" s="17"/>
      <c r="CYR93" s="17"/>
      <c r="CYS93" s="17"/>
      <c r="CYT93" s="17"/>
      <c r="CYU93" s="17"/>
      <c r="CYV93" s="17"/>
      <c r="CYW93" s="17"/>
      <c r="CYX93" s="17"/>
      <c r="CYY93" s="17"/>
      <c r="CYZ93" s="17"/>
      <c r="CZA93" s="17"/>
      <c r="CZB93" s="17"/>
      <c r="CZC93" s="17"/>
      <c r="CZD93" s="17"/>
      <c r="CZE93" s="17"/>
      <c r="CZF93" s="17"/>
      <c r="CZG93" s="17"/>
      <c r="CZH93" s="17"/>
      <c r="CZI93" s="17"/>
      <c r="CZJ93" s="17"/>
      <c r="CZK93" s="17"/>
      <c r="CZL93" s="17"/>
      <c r="CZM93" s="17"/>
      <c r="CZN93" s="17"/>
      <c r="CZO93" s="17"/>
      <c r="CZP93" s="17"/>
      <c r="CZQ93" s="17"/>
      <c r="CZR93" s="17"/>
      <c r="CZS93" s="17"/>
      <c r="CZT93" s="17"/>
      <c r="CZU93" s="17"/>
      <c r="CZV93" s="17"/>
      <c r="CZW93" s="17"/>
      <c r="CZX93" s="17"/>
      <c r="CZY93" s="17"/>
      <c r="CZZ93" s="17"/>
      <c r="DAA93" s="17"/>
      <c r="DAB93" s="17"/>
      <c r="DAC93" s="17"/>
      <c r="DAD93" s="17"/>
      <c r="DAE93" s="17"/>
      <c r="DAF93" s="17"/>
      <c r="DAG93" s="17"/>
      <c r="DAH93" s="17"/>
      <c r="DAI93" s="17"/>
      <c r="DAJ93" s="17"/>
      <c r="DAK93" s="17"/>
      <c r="DAL93" s="17"/>
      <c r="DAM93" s="17"/>
      <c r="DAN93" s="17"/>
      <c r="DAO93" s="17"/>
      <c r="DAP93" s="17"/>
      <c r="DAQ93" s="17"/>
      <c r="DAR93" s="17"/>
      <c r="DAS93" s="17"/>
      <c r="DAT93" s="17"/>
      <c r="DAU93" s="17"/>
      <c r="DAV93" s="17"/>
      <c r="DAW93" s="17"/>
      <c r="DAX93" s="17"/>
      <c r="DAY93" s="17"/>
      <c r="DAZ93" s="17"/>
      <c r="DBA93" s="17"/>
      <c r="DBB93" s="17"/>
      <c r="DBC93" s="17"/>
      <c r="DBD93" s="17"/>
      <c r="DBE93" s="17"/>
      <c r="DBF93" s="17"/>
      <c r="DBG93" s="17"/>
      <c r="DBH93" s="17"/>
      <c r="DBI93" s="17"/>
      <c r="DBJ93" s="17"/>
      <c r="DBK93" s="17"/>
      <c r="DBL93" s="17"/>
      <c r="DBM93" s="17"/>
      <c r="DBN93" s="17"/>
      <c r="DBO93" s="17"/>
      <c r="DBP93" s="17"/>
      <c r="DBQ93" s="17"/>
      <c r="DBR93" s="17"/>
      <c r="DBS93" s="17"/>
      <c r="DBT93" s="17"/>
      <c r="DBU93" s="17"/>
      <c r="DBV93" s="17"/>
      <c r="DBW93" s="17"/>
      <c r="DBX93" s="17"/>
      <c r="DBY93" s="17"/>
      <c r="DBZ93" s="17"/>
      <c r="DCA93" s="17"/>
      <c r="DCB93" s="17"/>
      <c r="DCC93" s="17"/>
      <c r="DCD93" s="17"/>
      <c r="DCE93" s="17"/>
      <c r="DCF93" s="17"/>
      <c r="DCG93" s="17"/>
      <c r="DCH93" s="17"/>
      <c r="DCI93" s="17"/>
      <c r="DCJ93" s="17"/>
      <c r="DCK93" s="17"/>
      <c r="DCL93" s="17"/>
      <c r="DCM93" s="17"/>
      <c r="DCN93" s="17"/>
      <c r="DCO93" s="17"/>
      <c r="DCP93" s="17"/>
      <c r="DCQ93" s="17"/>
      <c r="DCR93" s="17"/>
      <c r="DCS93" s="17"/>
      <c r="DCT93" s="17"/>
      <c r="DCU93" s="17"/>
      <c r="DCV93" s="17"/>
      <c r="DCW93" s="17"/>
      <c r="DCX93" s="17"/>
      <c r="DCY93" s="17"/>
      <c r="DCZ93" s="17"/>
      <c r="DDA93" s="17"/>
      <c r="DDB93" s="17"/>
      <c r="DDC93" s="17"/>
      <c r="DDD93" s="17"/>
      <c r="DDE93" s="17"/>
      <c r="DDF93" s="17"/>
      <c r="DDG93" s="17"/>
      <c r="DDH93" s="17"/>
      <c r="DDI93" s="17"/>
      <c r="DDJ93" s="17"/>
      <c r="DDK93" s="17"/>
      <c r="DDL93" s="17"/>
      <c r="DDM93" s="17"/>
      <c r="DDN93" s="17"/>
      <c r="DDO93" s="17"/>
      <c r="DDP93" s="17"/>
      <c r="DDQ93" s="17"/>
      <c r="DDR93" s="17"/>
      <c r="DDS93" s="17"/>
      <c r="DDT93" s="17"/>
      <c r="DDU93" s="17"/>
      <c r="DDV93" s="17"/>
      <c r="DDW93" s="17"/>
      <c r="DDX93" s="17"/>
      <c r="DDY93" s="17"/>
      <c r="DDZ93" s="17"/>
      <c r="DEA93" s="17"/>
      <c r="DEB93" s="17"/>
      <c r="DEC93" s="17"/>
      <c r="DED93" s="17"/>
      <c r="DEE93" s="17"/>
      <c r="DEF93" s="17"/>
      <c r="DEG93" s="17"/>
      <c r="DEH93" s="17"/>
      <c r="DEI93" s="17"/>
      <c r="DEJ93" s="17"/>
      <c r="DEK93" s="17"/>
      <c r="DEL93" s="17"/>
      <c r="DEM93" s="17"/>
      <c r="DEN93" s="17"/>
      <c r="DEO93" s="17"/>
      <c r="DEP93" s="17"/>
      <c r="DEQ93" s="17"/>
      <c r="DER93" s="17"/>
      <c r="DES93" s="17"/>
      <c r="DET93" s="17"/>
      <c r="DEU93" s="17"/>
      <c r="DEV93" s="17"/>
      <c r="DEW93" s="17"/>
      <c r="DEX93" s="17"/>
      <c r="DEY93" s="17"/>
      <c r="DEZ93" s="17"/>
      <c r="DFA93" s="17"/>
      <c r="DFB93" s="17"/>
      <c r="DFC93" s="17"/>
      <c r="DFD93" s="17"/>
      <c r="DFE93" s="17"/>
      <c r="DFF93" s="17"/>
      <c r="DFG93" s="17"/>
      <c r="DFH93" s="17"/>
      <c r="DFI93" s="17"/>
      <c r="DFJ93" s="17"/>
      <c r="DFK93" s="17"/>
      <c r="DFL93" s="17"/>
      <c r="DFM93" s="17"/>
      <c r="DFN93" s="17"/>
      <c r="DFO93" s="17"/>
      <c r="DFP93" s="17"/>
      <c r="DFQ93" s="17"/>
      <c r="DFR93" s="17"/>
      <c r="DFS93" s="17"/>
      <c r="DFT93" s="17"/>
      <c r="DFU93" s="17"/>
      <c r="DFV93" s="17"/>
      <c r="DFW93" s="17"/>
      <c r="DFX93" s="17"/>
      <c r="DFY93" s="17"/>
      <c r="DFZ93" s="17"/>
      <c r="DGA93" s="17"/>
      <c r="DGB93" s="17"/>
      <c r="DGC93" s="17"/>
      <c r="DGD93" s="17"/>
      <c r="DGE93" s="17"/>
      <c r="DGF93" s="17"/>
      <c r="DGG93" s="17"/>
      <c r="DGH93" s="17"/>
      <c r="DGI93" s="17"/>
      <c r="DGJ93" s="17"/>
      <c r="DGK93" s="17"/>
      <c r="DGL93" s="17"/>
      <c r="DGM93" s="17"/>
      <c r="DGN93" s="17"/>
      <c r="DGO93" s="17"/>
      <c r="DGP93" s="17"/>
      <c r="DGQ93" s="17"/>
      <c r="DGR93" s="17"/>
      <c r="DGS93" s="17"/>
      <c r="DGT93" s="17"/>
      <c r="DGU93" s="17"/>
      <c r="DGV93" s="17"/>
      <c r="DGW93" s="17"/>
      <c r="DGX93" s="17"/>
      <c r="DGY93" s="17"/>
      <c r="DGZ93" s="17"/>
      <c r="DHA93" s="17"/>
      <c r="DHB93" s="17"/>
      <c r="DHC93" s="17"/>
      <c r="DHD93" s="17"/>
      <c r="DHE93" s="17"/>
      <c r="DHF93" s="17"/>
      <c r="DHG93" s="17"/>
      <c r="DHH93" s="17"/>
      <c r="DHI93" s="17"/>
      <c r="DHJ93" s="17"/>
      <c r="DHK93" s="17"/>
      <c r="DHL93" s="17"/>
      <c r="DHM93" s="17"/>
      <c r="DHN93" s="17"/>
      <c r="DHO93" s="17"/>
      <c r="DHP93" s="17"/>
      <c r="DHQ93" s="17"/>
      <c r="DHR93" s="17"/>
      <c r="DHS93" s="17"/>
      <c r="DHT93" s="17"/>
      <c r="DHU93" s="17"/>
      <c r="DHV93" s="17"/>
      <c r="DHW93" s="17"/>
      <c r="DHX93" s="17"/>
      <c r="DHY93" s="17"/>
      <c r="DHZ93" s="17"/>
      <c r="DIA93" s="17"/>
      <c r="DIB93" s="17"/>
      <c r="DIC93" s="17"/>
      <c r="DID93" s="17"/>
      <c r="DIE93" s="17"/>
      <c r="DIF93" s="17"/>
      <c r="DIG93" s="17"/>
      <c r="DIH93" s="17"/>
      <c r="DII93" s="17"/>
      <c r="DIJ93" s="17"/>
      <c r="DIK93" s="17"/>
      <c r="DIL93" s="17"/>
      <c r="DIM93" s="17"/>
      <c r="DIN93" s="17"/>
      <c r="DIO93" s="17"/>
      <c r="DIP93" s="17"/>
      <c r="DIQ93" s="17"/>
      <c r="DIR93" s="17"/>
      <c r="DIS93" s="17"/>
      <c r="DIT93" s="17"/>
      <c r="DIU93" s="17"/>
      <c r="DIV93" s="17"/>
      <c r="DIW93" s="17"/>
      <c r="DIX93" s="17"/>
      <c r="DIY93" s="17"/>
      <c r="DIZ93" s="17"/>
      <c r="DJA93" s="17"/>
      <c r="DJB93" s="17"/>
      <c r="DJC93" s="17"/>
      <c r="DJD93" s="17"/>
      <c r="DJE93" s="17"/>
      <c r="DJF93" s="17"/>
      <c r="DJG93" s="17"/>
      <c r="DJH93" s="17"/>
      <c r="DJI93" s="17"/>
      <c r="DJJ93" s="17"/>
      <c r="DJK93" s="17"/>
      <c r="DJL93" s="17"/>
      <c r="DJM93" s="17"/>
      <c r="DJN93" s="17"/>
      <c r="DJO93" s="17"/>
      <c r="DJP93" s="17"/>
      <c r="DJQ93" s="17"/>
      <c r="DJR93" s="17"/>
      <c r="DJS93" s="17"/>
      <c r="DJT93" s="17"/>
      <c r="DJU93" s="17"/>
      <c r="DJV93" s="17"/>
      <c r="DJW93" s="17"/>
      <c r="DJX93" s="17"/>
      <c r="DJY93" s="17"/>
      <c r="DJZ93" s="17"/>
      <c r="DKA93" s="17"/>
      <c r="DKB93" s="17"/>
      <c r="DKC93" s="17"/>
      <c r="DKD93" s="17"/>
      <c r="DKE93" s="17"/>
      <c r="DKF93" s="17"/>
      <c r="DKG93" s="17"/>
      <c r="DKH93" s="17"/>
      <c r="DKI93" s="17"/>
      <c r="DKJ93" s="17"/>
      <c r="DKK93" s="17"/>
      <c r="DKL93" s="17"/>
      <c r="DKM93" s="17"/>
      <c r="DKN93" s="17"/>
      <c r="DKO93" s="17"/>
      <c r="DKP93" s="17"/>
      <c r="DKQ93" s="17"/>
      <c r="DKR93" s="17"/>
      <c r="DKS93" s="17"/>
      <c r="DKT93" s="17"/>
      <c r="DKU93" s="17"/>
      <c r="DKV93" s="17"/>
      <c r="DKW93" s="17"/>
      <c r="DKX93" s="17"/>
      <c r="DKY93" s="17"/>
      <c r="DKZ93" s="17"/>
      <c r="DLA93" s="17"/>
      <c r="DLB93" s="17"/>
      <c r="DLC93" s="17"/>
      <c r="DLD93" s="17"/>
      <c r="DLE93" s="17"/>
      <c r="DLF93" s="17"/>
      <c r="DLG93" s="17"/>
      <c r="DLH93" s="17"/>
      <c r="DLI93" s="17"/>
      <c r="DLJ93" s="17"/>
      <c r="DLK93" s="17"/>
      <c r="DLL93" s="17"/>
      <c r="DLM93" s="17"/>
      <c r="DLN93" s="17"/>
      <c r="DLO93" s="17"/>
      <c r="DLP93" s="17"/>
      <c r="DLQ93" s="17"/>
      <c r="DLR93" s="17"/>
      <c r="DLS93" s="17"/>
      <c r="DLT93" s="17"/>
      <c r="DLU93" s="17"/>
      <c r="DLV93" s="17"/>
      <c r="DLW93" s="17"/>
      <c r="DLX93" s="17"/>
      <c r="DLY93" s="17"/>
      <c r="DLZ93" s="17"/>
      <c r="DMA93" s="17"/>
      <c r="DMB93" s="17"/>
      <c r="DMC93" s="17"/>
      <c r="DMD93" s="17"/>
      <c r="DME93" s="17"/>
      <c r="DMF93" s="17"/>
      <c r="DMG93" s="17"/>
      <c r="DMH93" s="17"/>
      <c r="DMI93" s="17"/>
      <c r="DMJ93" s="17"/>
      <c r="DMK93" s="17"/>
      <c r="DML93" s="17"/>
      <c r="DMM93" s="17"/>
      <c r="DMN93" s="17"/>
      <c r="DMO93" s="17"/>
      <c r="DMP93" s="17"/>
      <c r="DMQ93" s="17"/>
      <c r="DMR93" s="17"/>
      <c r="DMS93" s="17"/>
      <c r="DMT93" s="17"/>
      <c r="DMU93" s="17"/>
      <c r="DMV93" s="17"/>
      <c r="DMW93" s="17"/>
      <c r="DMX93" s="17"/>
      <c r="DMY93" s="17"/>
      <c r="DMZ93" s="17"/>
      <c r="DNA93" s="17"/>
      <c r="DNB93" s="17"/>
      <c r="DNC93" s="17"/>
      <c r="DND93" s="17"/>
      <c r="DNE93" s="17"/>
      <c r="DNF93" s="17"/>
      <c r="DNG93" s="17"/>
      <c r="DNH93" s="17"/>
      <c r="DNI93" s="17"/>
      <c r="DNJ93" s="17"/>
      <c r="DNK93" s="17"/>
      <c r="DNL93" s="17"/>
      <c r="DNM93" s="17"/>
      <c r="DNN93" s="17"/>
      <c r="DNO93" s="17"/>
      <c r="DNP93" s="17"/>
      <c r="DNQ93" s="17"/>
      <c r="DNR93" s="17"/>
      <c r="DNS93" s="17"/>
      <c r="DNT93" s="17"/>
      <c r="DNU93" s="17"/>
      <c r="DNV93" s="17"/>
      <c r="DNW93" s="17"/>
      <c r="DNX93" s="17"/>
      <c r="DNY93" s="17"/>
      <c r="DNZ93" s="17"/>
      <c r="DOA93" s="17"/>
      <c r="DOB93" s="17"/>
      <c r="DOC93" s="17"/>
      <c r="DOD93" s="17"/>
      <c r="DOE93" s="17"/>
      <c r="DOF93" s="17"/>
      <c r="DOG93" s="17"/>
      <c r="DOH93" s="17"/>
      <c r="DOI93" s="17"/>
      <c r="DOJ93" s="17"/>
      <c r="DOK93" s="17"/>
      <c r="DOL93" s="17"/>
      <c r="DOM93" s="17"/>
      <c r="DON93" s="17"/>
      <c r="DOO93" s="17"/>
      <c r="DOP93" s="17"/>
      <c r="DOQ93" s="17"/>
      <c r="DOR93" s="17"/>
      <c r="DOS93" s="17"/>
      <c r="DOT93" s="17"/>
      <c r="DOU93" s="17"/>
      <c r="DOV93" s="17"/>
      <c r="DOW93" s="17"/>
      <c r="DOX93" s="17"/>
      <c r="DOY93" s="17"/>
      <c r="DOZ93" s="17"/>
      <c r="DPA93" s="17"/>
      <c r="DPB93" s="17"/>
      <c r="DPC93" s="17"/>
      <c r="DPD93" s="17"/>
      <c r="DPE93" s="17"/>
      <c r="DPF93" s="17"/>
      <c r="DPG93" s="17"/>
      <c r="DPH93" s="17"/>
      <c r="DPI93" s="17"/>
      <c r="DPJ93" s="17"/>
      <c r="DPK93" s="17"/>
      <c r="DPL93" s="17"/>
      <c r="DPM93" s="17"/>
      <c r="DPN93" s="17"/>
      <c r="DPO93" s="17"/>
      <c r="DPP93" s="17"/>
      <c r="DPQ93" s="17"/>
      <c r="DPR93" s="17"/>
      <c r="DPS93" s="17"/>
      <c r="DPT93" s="17"/>
      <c r="DPU93" s="17"/>
      <c r="DPV93" s="17"/>
      <c r="DPW93" s="17"/>
      <c r="DPX93" s="17"/>
      <c r="DPY93" s="17"/>
      <c r="DPZ93" s="17"/>
      <c r="DQA93" s="17"/>
      <c r="DQB93" s="17"/>
      <c r="DQC93" s="17"/>
      <c r="DQD93" s="17"/>
      <c r="DQE93" s="17"/>
      <c r="DQF93" s="17"/>
      <c r="DQG93" s="17"/>
      <c r="DQH93" s="17"/>
      <c r="DQI93" s="17"/>
      <c r="DQJ93" s="17"/>
      <c r="DQK93" s="17"/>
      <c r="DQL93" s="17"/>
      <c r="DQM93" s="17"/>
      <c r="DQN93" s="17"/>
      <c r="DQO93" s="17"/>
      <c r="DQP93" s="17"/>
      <c r="DQQ93" s="17"/>
      <c r="DQR93" s="17"/>
      <c r="DQS93" s="17"/>
      <c r="DQT93" s="17"/>
      <c r="DQU93" s="17"/>
      <c r="DQV93" s="17"/>
      <c r="DQW93" s="17"/>
      <c r="DQX93" s="17"/>
      <c r="DQY93" s="17"/>
      <c r="DQZ93" s="17"/>
      <c r="DRA93" s="17"/>
      <c r="DRB93" s="17"/>
      <c r="DRC93" s="17"/>
      <c r="DRD93" s="17"/>
      <c r="DRE93" s="17"/>
      <c r="DRF93" s="17"/>
      <c r="DRG93" s="17"/>
      <c r="DRH93" s="17"/>
      <c r="DRI93" s="17"/>
      <c r="DRJ93" s="17"/>
      <c r="DRK93" s="17"/>
      <c r="DRL93" s="17"/>
      <c r="DRM93" s="17"/>
      <c r="DRN93" s="17"/>
      <c r="DRO93" s="17"/>
      <c r="DRP93" s="17"/>
      <c r="DRQ93" s="17"/>
      <c r="DRR93" s="17"/>
      <c r="DRS93" s="17"/>
      <c r="DRT93" s="17"/>
      <c r="DRU93" s="17"/>
      <c r="DRV93" s="17"/>
      <c r="DRW93" s="17"/>
      <c r="DRX93" s="17"/>
      <c r="DRY93" s="17"/>
      <c r="DRZ93" s="17"/>
      <c r="DSA93" s="17"/>
      <c r="DSB93" s="17"/>
      <c r="DSC93" s="17"/>
      <c r="DSD93" s="17"/>
      <c r="DSE93" s="17"/>
      <c r="DSF93" s="17"/>
      <c r="DSG93" s="17"/>
      <c r="DSH93" s="17"/>
      <c r="DSI93" s="17"/>
      <c r="DSJ93" s="17"/>
      <c r="DSK93" s="17"/>
      <c r="DSL93" s="17"/>
      <c r="DSM93" s="17"/>
      <c r="DSN93" s="17"/>
      <c r="DSO93" s="17"/>
      <c r="DSP93" s="17"/>
      <c r="DSQ93" s="17"/>
      <c r="DSR93" s="17"/>
      <c r="DSS93" s="17"/>
      <c r="DST93" s="17"/>
      <c r="DSU93" s="17"/>
      <c r="DSV93" s="17"/>
      <c r="DSW93" s="17"/>
      <c r="DSX93" s="17"/>
      <c r="DSY93" s="17"/>
      <c r="DSZ93" s="17"/>
      <c r="DTA93" s="17"/>
      <c r="DTB93" s="17"/>
      <c r="DTC93" s="17"/>
      <c r="DTD93" s="17"/>
      <c r="DTE93" s="17"/>
      <c r="DTF93" s="17"/>
      <c r="DTG93" s="17"/>
      <c r="DTH93" s="17"/>
      <c r="DTI93" s="17"/>
      <c r="DTJ93" s="17"/>
      <c r="DTK93" s="17"/>
      <c r="DTL93" s="17"/>
      <c r="DTM93" s="17"/>
      <c r="DTN93" s="17"/>
      <c r="DTO93" s="17"/>
      <c r="DTP93" s="17"/>
      <c r="DTQ93" s="17"/>
      <c r="DTR93" s="17"/>
      <c r="DTS93" s="17"/>
      <c r="DTT93" s="17"/>
      <c r="DTU93" s="17"/>
      <c r="DTV93" s="17"/>
      <c r="DTW93" s="17"/>
      <c r="DTX93" s="17"/>
      <c r="DTY93" s="17"/>
      <c r="DTZ93" s="17"/>
      <c r="DUA93" s="17"/>
      <c r="DUB93" s="17"/>
      <c r="DUC93" s="17"/>
      <c r="DUD93" s="17"/>
      <c r="DUE93" s="17"/>
      <c r="DUF93" s="17"/>
      <c r="DUG93" s="17"/>
      <c r="DUH93" s="17"/>
      <c r="DUI93" s="17"/>
      <c r="DUJ93" s="17"/>
      <c r="DUK93" s="17"/>
      <c r="DUL93" s="17"/>
      <c r="DUM93" s="17"/>
      <c r="DUN93" s="17"/>
      <c r="DUO93" s="17"/>
      <c r="DUP93" s="17"/>
      <c r="DUQ93" s="17"/>
      <c r="DUR93" s="17"/>
      <c r="DUS93" s="17"/>
      <c r="DUT93" s="17"/>
      <c r="DUU93" s="17"/>
      <c r="DUV93" s="17"/>
      <c r="DUW93" s="17"/>
      <c r="DUX93" s="17"/>
      <c r="DUY93" s="17"/>
      <c r="DUZ93" s="17"/>
      <c r="DVA93" s="17"/>
      <c r="DVB93" s="17"/>
      <c r="DVC93" s="17"/>
      <c r="DVD93" s="17"/>
      <c r="DVE93" s="17"/>
      <c r="DVF93" s="17"/>
      <c r="DVG93" s="17"/>
      <c r="DVH93" s="17"/>
      <c r="DVI93" s="17"/>
      <c r="DVJ93" s="17"/>
      <c r="DVK93" s="17"/>
      <c r="DVL93" s="17"/>
      <c r="DVM93" s="17"/>
      <c r="DVN93" s="17"/>
      <c r="DVO93" s="17"/>
      <c r="DVP93" s="17"/>
      <c r="DVQ93" s="17"/>
      <c r="DVR93" s="17"/>
      <c r="DVS93" s="17"/>
      <c r="DVT93" s="17"/>
      <c r="DVU93" s="17"/>
      <c r="DVV93" s="17"/>
      <c r="DVW93" s="17"/>
      <c r="DVX93" s="17"/>
      <c r="DVY93" s="17"/>
      <c r="DVZ93" s="17"/>
      <c r="DWA93" s="17"/>
      <c r="DWB93" s="17"/>
      <c r="DWC93" s="17"/>
      <c r="DWD93" s="17"/>
      <c r="DWE93" s="17"/>
      <c r="DWF93" s="17"/>
      <c r="DWG93" s="17"/>
      <c r="DWH93" s="17"/>
      <c r="DWI93" s="17"/>
      <c r="DWJ93" s="17"/>
      <c r="DWK93" s="17"/>
      <c r="DWL93" s="17"/>
      <c r="DWM93" s="17"/>
      <c r="DWN93" s="17"/>
      <c r="DWO93" s="17"/>
      <c r="DWP93" s="17"/>
      <c r="DWQ93" s="17"/>
      <c r="DWR93" s="17"/>
      <c r="DWS93" s="17"/>
      <c r="DWT93" s="17"/>
      <c r="DWU93" s="17"/>
      <c r="DWV93" s="17"/>
      <c r="DWW93" s="17"/>
      <c r="DWX93" s="17"/>
      <c r="DWY93" s="17"/>
      <c r="DWZ93" s="17"/>
      <c r="DXA93" s="17"/>
      <c r="DXB93" s="17"/>
      <c r="DXC93" s="17"/>
      <c r="DXD93" s="17"/>
      <c r="DXE93" s="17"/>
      <c r="DXF93" s="17"/>
      <c r="DXG93" s="17"/>
      <c r="DXH93" s="17"/>
      <c r="DXI93" s="17"/>
      <c r="DXJ93" s="17"/>
      <c r="DXK93" s="17"/>
      <c r="DXL93" s="17"/>
      <c r="DXM93" s="17"/>
      <c r="DXN93" s="17"/>
      <c r="DXO93" s="17"/>
      <c r="DXP93" s="17"/>
      <c r="DXQ93" s="17"/>
      <c r="DXR93" s="17"/>
      <c r="DXS93" s="17"/>
      <c r="DXT93" s="17"/>
      <c r="DXU93" s="17"/>
      <c r="DXV93" s="17"/>
      <c r="DXW93" s="17"/>
      <c r="DXX93" s="17"/>
      <c r="DXY93" s="17"/>
      <c r="DXZ93" s="17"/>
      <c r="DYA93" s="17"/>
      <c r="DYB93" s="17"/>
      <c r="DYC93" s="17"/>
      <c r="DYD93" s="17"/>
      <c r="DYE93" s="17"/>
      <c r="DYF93" s="17"/>
      <c r="DYG93" s="17"/>
      <c r="DYH93" s="17"/>
      <c r="DYI93" s="17"/>
      <c r="DYJ93" s="17"/>
      <c r="DYK93" s="17"/>
      <c r="DYL93" s="17"/>
      <c r="DYM93" s="17"/>
      <c r="DYN93" s="17"/>
      <c r="DYO93" s="17"/>
      <c r="DYP93" s="17"/>
      <c r="DYQ93" s="17"/>
      <c r="DYR93" s="17"/>
      <c r="DYS93" s="17"/>
      <c r="DYT93" s="17"/>
      <c r="DYU93" s="17"/>
      <c r="DYV93" s="17"/>
      <c r="DYW93" s="17"/>
      <c r="DYX93" s="17"/>
      <c r="DYY93" s="17"/>
      <c r="DYZ93" s="17"/>
      <c r="DZA93" s="17"/>
      <c r="DZB93" s="17"/>
      <c r="DZC93" s="17"/>
      <c r="DZD93" s="17"/>
      <c r="DZE93" s="17"/>
      <c r="DZF93" s="17"/>
      <c r="DZG93" s="17"/>
      <c r="DZH93" s="17"/>
      <c r="DZI93" s="17"/>
      <c r="DZJ93" s="17"/>
      <c r="DZK93" s="17"/>
      <c r="DZL93" s="17"/>
      <c r="DZM93" s="17"/>
      <c r="DZN93" s="17"/>
      <c r="DZO93" s="17"/>
      <c r="DZP93" s="17"/>
      <c r="DZQ93" s="17"/>
      <c r="DZR93" s="17"/>
      <c r="DZS93" s="17"/>
      <c r="DZT93" s="17"/>
      <c r="DZU93" s="17"/>
      <c r="DZV93" s="17"/>
      <c r="DZW93" s="17"/>
      <c r="DZX93" s="17"/>
      <c r="DZY93" s="17"/>
      <c r="DZZ93" s="17"/>
      <c r="EAA93" s="17"/>
      <c r="EAB93" s="17"/>
      <c r="EAC93" s="17"/>
      <c r="EAD93" s="17"/>
      <c r="EAE93" s="17"/>
      <c r="EAF93" s="17"/>
      <c r="EAG93" s="17"/>
      <c r="EAH93" s="17"/>
      <c r="EAI93" s="17"/>
      <c r="EAJ93" s="17"/>
      <c r="EAK93" s="17"/>
      <c r="EAL93" s="17"/>
      <c r="EAM93" s="17"/>
      <c r="EAN93" s="17"/>
      <c r="EAO93" s="17"/>
      <c r="EAP93" s="17"/>
      <c r="EAQ93" s="17"/>
      <c r="EAR93" s="17"/>
      <c r="EAS93" s="17"/>
      <c r="EAT93" s="17"/>
      <c r="EAU93" s="17"/>
      <c r="EAV93" s="17"/>
      <c r="EAW93" s="17"/>
      <c r="EAX93" s="17"/>
      <c r="EAY93" s="17"/>
      <c r="EAZ93" s="17"/>
      <c r="EBA93" s="17"/>
      <c r="EBB93" s="17"/>
      <c r="EBC93" s="17"/>
      <c r="EBD93" s="17"/>
      <c r="EBE93" s="17"/>
      <c r="EBF93" s="17"/>
      <c r="EBG93" s="17"/>
      <c r="EBH93" s="17"/>
      <c r="EBI93" s="17"/>
      <c r="EBJ93" s="17"/>
      <c r="EBK93" s="17"/>
      <c r="EBL93" s="17"/>
      <c r="EBM93" s="17"/>
      <c r="EBN93" s="17"/>
      <c r="EBO93" s="17"/>
      <c r="EBP93" s="17"/>
      <c r="EBQ93" s="17"/>
      <c r="EBR93" s="17"/>
      <c r="EBS93" s="17"/>
      <c r="EBT93" s="17"/>
      <c r="EBU93" s="17"/>
      <c r="EBV93" s="17"/>
      <c r="EBW93" s="17"/>
      <c r="EBX93" s="17"/>
      <c r="EBY93" s="17"/>
      <c r="EBZ93" s="17"/>
      <c r="ECA93" s="17"/>
      <c r="ECB93" s="17"/>
      <c r="ECC93" s="17"/>
      <c r="ECD93" s="17"/>
      <c r="ECE93" s="17"/>
      <c r="ECF93" s="17"/>
      <c r="ECG93" s="17"/>
      <c r="ECH93" s="17"/>
      <c r="ECI93" s="17"/>
      <c r="ECJ93" s="17"/>
      <c r="ECK93" s="17"/>
      <c r="ECL93" s="17"/>
      <c r="ECM93" s="17"/>
      <c r="ECN93" s="17"/>
      <c r="ECO93" s="17"/>
      <c r="ECP93" s="17"/>
      <c r="ECQ93" s="17"/>
      <c r="ECR93" s="17"/>
      <c r="ECS93" s="17"/>
      <c r="ECT93" s="17"/>
      <c r="ECU93" s="17"/>
      <c r="ECV93" s="17"/>
      <c r="ECW93" s="17"/>
      <c r="ECX93" s="17"/>
      <c r="ECY93" s="17"/>
      <c r="ECZ93" s="17"/>
      <c r="EDA93" s="17"/>
      <c r="EDB93" s="17"/>
      <c r="EDC93" s="17"/>
      <c r="EDD93" s="17"/>
      <c r="EDE93" s="17"/>
      <c r="EDF93" s="17"/>
      <c r="EDG93" s="17"/>
      <c r="EDH93" s="17"/>
      <c r="EDI93" s="17"/>
      <c r="EDJ93" s="17"/>
      <c r="EDK93" s="17"/>
      <c r="EDL93" s="17"/>
      <c r="EDM93" s="17"/>
      <c r="EDN93" s="17"/>
      <c r="EDO93" s="17"/>
      <c r="EDP93" s="17"/>
      <c r="EDQ93" s="17"/>
      <c r="EDR93" s="17"/>
      <c r="EDS93" s="17"/>
      <c r="EDT93" s="17"/>
      <c r="EDU93" s="17"/>
      <c r="EDV93" s="17"/>
      <c r="EDW93" s="17"/>
      <c r="EDX93" s="17"/>
      <c r="EDY93" s="17"/>
      <c r="EDZ93" s="17"/>
      <c r="EEA93" s="17"/>
      <c r="EEB93" s="17"/>
      <c r="EEC93" s="17"/>
      <c r="EED93" s="17"/>
      <c r="EEE93" s="17"/>
      <c r="EEF93" s="17"/>
      <c r="EEG93" s="17"/>
      <c r="EEH93" s="17"/>
      <c r="EEI93" s="17"/>
      <c r="EEJ93" s="17"/>
      <c r="EEK93" s="17"/>
      <c r="EEL93" s="17"/>
      <c r="EEM93" s="17"/>
      <c r="EEN93" s="17"/>
      <c r="EEO93" s="17"/>
      <c r="EEP93" s="17"/>
      <c r="EEQ93" s="17"/>
      <c r="EER93" s="17"/>
      <c r="EES93" s="17"/>
      <c r="EET93" s="17"/>
      <c r="EEU93" s="17"/>
      <c r="EEV93" s="17"/>
      <c r="EEW93" s="17"/>
      <c r="EEX93" s="17"/>
      <c r="EEY93" s="17"/>
      <c r="EEZ93" s="17"/>
      <c r="EFA93" s="17"/>
      <c r="EFB93" s="17"/>
      <c r="EFC93" s="17"/>
      <c r="EFD93" s="17"/>
      <c r="EFE93" s="17"/>
      <c r="EFF93" s="17"/>
      <c r="EFG93" s="17"/>
      <c r="EFH93" s="17"/>
      <c r="EFI93" s="17"/>
      <c r="EFJ93" s="17"/>
      <c r="EFK93" s="17"/>
      <c r="EFL93" s="17"/>
      <c r="EFM93" s="17"/>
      <c r="EFN93" s="17"/>
      <c r="EFO93" s="17"/>
      <c r="EFP93" s="17"/>
      <c r="EFQ93" s="17"/>
      <c r="EFR93" s="17"/>
      <c r="EFS93" s="17"/>
      <c r="EFT93" s="17"/>
      <c r="EFU93" s="17"/>
      <c r="EFV93" s="17"/>
      <c r="EFW93" s="17"/>
      <c r="EFX93" s="17"/>
      <c r="EFY93" s="17"/>
      <c r="EFZ93" s="17"/>
      <c r="EGA93" s="17"/>
      <c r="EGB93" s="17"/>
      <c r="EGC93" s="17"/>
      <c r="EGD93" s="17"/>
      <c r="EGE93" s="17"/>
      <c r="EGF93" s="17"/>
      <c r="EGG93" s="17"/>
      <c r="EGH93" s="17"/>
      <c r="EGI93" s="17"/>
      <c r="EGJ93" s="17"/>
      <c r="EGK93" s="17"/>
      <c r="EGL93" s="17"/>
      <c r="EGM93" s="17"/>
      <c r="EGN93" s="17"/>
      <c r="EGO93" s="17"/>
      <c r="EGP93" s="17"/>
      <c r="EGQ93" s="17"/>
      <c r="EGR93" s="17"/>
      <c r="EGS93" s="17"/>
      <c r="EGT93" s="17"/>
      <c r="EGU93" s="17"/>
      <c r="EGV93" s="17"/>
      <c r="EGW93" s="17"/>
      <c r="EGX93" s="17"/>
      <c r="EGY93" s="17"/>
      <c r="EGZ93" s="17"/>
      <c r="EHA93" s="17"/>
      <c r="EHB93" s="17"/>
      <c r="EHC93" s="17"/>
      <c r="EHD93" s="17"/>
      <c r="EHE93" s="17"/>
      <c r="EHF93" s="17"/>
      <c r="EHG93" s="17"/>
      <c r="EHH93" s="17"/>
      <c r="EHI93" s="17"/>
      <c r="EHJ93" s="17"/>
      <c r="EHK93" s="17"/>
      <c r="EHL93" s="17"/>
      <c r="EHM93" s="17"/>
      <c r="EHN93" s="17"/>
      <c r="EHO93" s="17"/>
      <c r="EHP93" s="17"/>
      <c r="EHQ93" s="17"/>
      <c r="EHR93" s="17"/>
      <c r="EHS93" s="17"/>
      <c r="EHT93" s="17"/>
      <c r="EHU93" s="17"/>
      <c r="EHV93" s="17"/>
      <c r="EHW93" s="17"/>
      <c r="EHX93" s="17"/>
      <c r="EHY93" s="17"/>
      <c r="EHZ93" s="17"/>
      <c r="EIA93" s="17"/>
      <c r="EIB93" s="17"/>
      <c r="EIC93" s="17"/>
      <c r="EID93" s="17"/>
      <c r="EIE93" s="17"/>
      <c r="EIF93" s="17"/>
      <c r="EIG93" s="17"/>
      <c r="EIH93" s="17"/>
      <c r="EII93" s="17"/>
      <c r="EIJ93" s="17"/>
      <c r="EIK93" s="17"/>
      <c r="EIL93" s="17"/>
      <c r="EIM93" s="17"/>
      <c r="EIN93" s="17"/>
      <c r="EIO93" s="17"/>
      <c r="EIP93" s="17"/>
      <c r="EIQ93" s="17"/>
      <c r="EIR93" s="17"/>
      <c r="EIS93" s="17"/>
      <c r="EIT93" s="17"/>
      <c r="EIU93" s="17"/>
      <c r="EIV93" s="17"/>
      <c r="EIW93" s="17"/>
      <c r="EIX93" s="17"/>
      <c r="EIY93" s="17"/>
      <c r="EIZ93" s="17"/>
      <c r="EJA93" s="17"/>
      <c r="EJB93" s="17"/>
      <c r="EJC93" s="17"/>
      <c r="EJD93" s="17"/>
      <c r="EJE93" s="17"/>
      <c r="EJF93" s="17"/>
      <c r="EJG93" s="17"/>
      <c r="EJH93" s="17"/>
      <c r="EJI93" s="17"/>
      <c r="EJJ93" s="17"/>
      <c r="EJK93" s="17"/>
      <c r="EJL93" s="17"/>
      <c r="EJM93" s="17"/>
      <c r="EJN93" s="17"/>
      <c r="EJO93" s="17"/>
      <c r="EJP93" s="17"/>
      <c r="EJQ93" s="17"/>
      <c r="EJR93" s="17"/>
      <c r="EJS93" s="17"/>
      <c r="EJT93" s="17"/>
      <c r="EJU93" s="17"/>
      <c r="EJV93" s="17"/>
      <c r="EJW93" s="17"/>
      <c r="EJX93" s="17"/>
      <c r="EJY93" s="17"/>
      <c r="EJZ93" s="17"/>
      <c r="EKA93" s="17"/>
      <c r="EKB93" s="17"/>
      <c r="EKC93" s="17"/>
      <c r="EKD93" s="17"/>
      <c r="EKE93" s="17"/>
      <c r="EKF93" s="17"/>
      <c r="EKG93" s="17"/>
      <c r="EKH93" s="17"/>
      <c r="EKI93" s="17"/>
      <c r="EKJ93" s="17"/>
      <c r="EKK93" s="17"/>
      <c r="EKL93" s="17"/>
      <c r="EKM93" s="17"/>
      <c r="EKN93" s="17"/>
      <c r="EKO93" s="17"/>
      <c r="EKP93" s="17"/>
      <c r="EKQ93" s="17"/>
      <c r="EKR93" s="17"/>
      <c r="EKS93" s="17"/>
      <c r="EKT93" s="17"/>
      <c r="EKU93" s="17"/>
      <c r="EKV93" s="17"/>
      <c r="EKW93" s="17"/>
      <c r="EKX93" s="17"/>
      <c r="EKY93" s="17"/>
      <c r="EKZ93" s="17"/>
      <c r="ELA93" s="17"/>
      <c r="ELB93" s="17"/>
      <c r="ELC93" s="17"/>
      <c r="ELD93" s="17"/>
      <c r="ELE93" s="17"/>
      <c r="ELF93" s="17"/>
      <c r="ELG93" s="17"/>
      <c r="ELH93" s="17"/>
      <c r="ELI93" s="17"/>
      <c r="ELJ93" s="17"/>
      <c r="ELK93" s="17"/>
      <c r="ELL93" s="17"/>
      <c r="ELM93" s="17"/>
      <c r="ELN93" s="17"/>
      <c r="ELO93" s="17"/>
      <c r="ELP93" s="17"/>
      <c r="ELQ93" s="17"/>
      <c r="ELR93" s="17"/>
      <c r="ELS93" s="17"/>
      <c r="ELT93" s="17"/>
      <c r="ELU93" s="17"/>
      <c r="ELV93" s="17"/>
      <c r="ELW93" s="17"/>
      <c r="ELX93" s="17"/>
      <c r="ELY93" s="17"/>
      <c r="ELZ93" s="17"/>
      <c r="EMA93" s="17"/>
      <c r="EMB93" s="17"/>
      <c r="EMC93" s="17"/>
      <c r="EMD93" s="17"/>
      <c r="EME93" s="17"/>
      <c r="EMF93" s="17"/>
      <c r="EMG93" s="17"/>
      <c r="EMH93" s="17"/>
      <c r="EMI93" s="17"/>
      <c r="EMJ93" s="17"/>
      <c r="EMK93" s="17"/>
      <c r="EML93" s="17"/>
      <c r="EMM93" s="17"/>
      <c r="EMN93" s="17"/>
      <c r="EMO93" s="17"/>
      <c r="EMP93" s="17"/>
      <c r="EMQ93" s="17"/>
      <c r="EMR93" s="17"/>
      <c r="EMS93" s="17"/>
      <c r="EMT93" s="17"/>
      <c r="EMU93" s="17"/>
      <c r="EMV93" s="17"/>
      <c r="EMW93" s="17"/>
      <c r="EMX93" s="17"/>
      <c r="EMY93" s="17"/>
      <c r="EMZ93" s="17"/>
      <c r="ENA93" s="17"/>
      <c r="ENB93" s="17"/>
      <c r="ENC93" s="17"/>
      <c r="END93" s="17"/>
      <c r="ENE93" s="17"/>
      <c r="ENF93" s="17"/>
      <c r="ENG93" s="17"/>
      <c r="ENH93" s="17"/>
      <c r="ENI93" s="17"/>
      <c r="ENJ93" s="17"/>
      <c r="ENK93" s="17"/>
      <c r="ENL93" s="17"/>
      <c r="ENM93" s="17"/>
      <c r="ENN93" s="17"/>
      <c r="ENO93" s="17"/>
      <c r="ENP93" s="17"/>
      <c r="ENQ93" s="17"/>
      <c r="ENR93" s="17"/>
      <c r="ENS93" s="17"/>
      <c r="ENT93" s="17"/>
      <c r="ENU93" s="17"/>
      <c r="ENV93" s="17"/>
      <c r="ENW93" s="17"/>
      <c r="ENX93" s="17"/>
      <c r="ENY93" s="17"/>
      <c r="ENZ93" s="17"/>
      <c r="EOA93" s="17"/>
      <c r="EOB93" s="17"/>
      <c r="EOC93" s="17"/>
      <c r="EOD93" s="17"/>
      <c r="EOE93" s="17"/>
      <c r="EOF93" s="17"/>
      <c r="EOG93" s="17"/>
      <c r="EOH93" s="17"/>
      <c r="EOI93" s="17"/>
      <c r="EOJ93" s="17"/>
      <c r="EOK93" s="17"/>
      <c r="EOL93" s="17"/>
      <c r="EOM93" s="17"/>
      <c r="EON93" s="17"/>
      <c r="EOO93" s="17"/>
      <c r="EOP93" s="17"/>
      <c r="EOQ93" s="17"/>
      <c r="EOR93" s="17"/>
      <c r="EOS93" s="17"/>
      <c r="EOT93" s="17"/>
      <c r="EOU93" s="17"/>
      <c r="EOV93" s="17"/>
      <c r="EOW93" s="17"/>
      <c r="EOX93" s="17"/>
      <c r="EOY93" s="17"/>
      <c r="EOZ93" s="17"/>
      <c r="EPA93" s="17"/>
      <c r="EPB93" s="17"/>
      <c r="EPC93" s="17"/>
      <c r="EPD93" s="17"/>
      <c r="EPE93" s="17"/>
      <c r="EPF93" s="17"/>
      <c r="EPG93" s="17"/>
      <c r="EPH93" s="17"/>
      <c r="EPI93" s="17"/>
      <c r="EPJ93" s="17"/>
      <c r="EPK93" s="17"/>
      <c r="EPL93" s="17"/>
      <c r="EPM93" s="17"/>
      <c r="EPN93" s="17"/>
      <c r="EPO93" s="17"/>
      <c r="EPP93" s="17"/>
      <c r="EPQ93" s="17"/>
      <c r="EPR93" s="17"/>
      <c r="EPS93" s="17"/>
      <c r="EPT93" s="17"/>
      <c r="EPU93" s="17"/>
      <c r="EPV93" s="17"/>
      <c r="EPW93" s="17"/>
      <c r="EPX93" s="17"/>
      <c r="EPY93" s="17"/>
      <c r="EPZ93" s="17"/>
      <c r="EQA93" s="17"/>
      <c r="EQB93" s="17"/>
      <c r="EQC93" s="17"/>
      <c r="EQD93" s="17"/>
      <c r="EQE93" s="17"/>
      <c r="EQF93" s="17"/>
      <c r="EQG93" s="17"/>
      <c r="EQH93" s="17"/>
      <c r="EQI93" s="17"/>
      <c r="EQJ93" s="17"/>
      <c r="EQK93" s="17"/>
      <c r="EQL93" s="17"/>
      <c r="EQM93" s="17"/>
      <c r="EQN93" s="17"/>
      <c r="EQO93" s="17"/>
      <c r="EQP93" s="17"/>
      <c r="EQQ93" s="17"/>
      <c r="EQR93" s="17"/>
      <c r="EQS93" s="17"/>
      <c r="EQT93" s="17"/>
      <c r="EQU93" s="17"/>
      <c r="EQV93" s="17"/>
      <c r="EQW93" s="17"/>
      <c r="EQX93" s="17"/>
      <c r="EQY93" s="17"/>
      <c r="EQZ93" s="17"/>
      <c r="ERA93" s="17"/>
      <c r="ERB93" s="17"/>
      <c r="ERC93" s="17"/>
      <c r="ERD93" s="17"/>
      <c r="ERE93" s="17"/>
      <c r="ERF93" s="17"/>
      <c r="ERG93" s="17"/>
      <c r="ERH93" s="17"/>
      <c r="ERI93" s="17"/>
      <c r="ERJ93" s="17"/>
      <c r="ERK93" s="17"/>
      <c r="ERL93" s="17"/>
      <c r="ERM93" s="17"/>
      <c r="ERN93" s="17"/>
      <c r="ERO93" s="17"/>
      <c r="ERP93" s="17"/>
      <c r="ERQ93" s="17"/>
      <c r="ERR93" s="17"/>
      <c r="ERS93" s="17"/>
      <c r="ERT93" s="17"/>
      <c r="ERU93" s="17"/>
      <c r="ERV93" s="17"/>
      <c r="ERW93" s="17"/>
      <c r="ERX93" s="17"/>
      <c r="ERY93" s="17"/>
      <c r="ERZ93" s="17"/>
      <c r="ESA93" s="17"/>
      <c r="ESB93" s="17"/>
      <c r="ESC93" s="17"/>
      <c r="ESD93" s="17"/>
      <c r="ESE93" s="17"/>
      <c r="ESF93" s="17"/>
      <c r="ESG93" s="17"/>
      <c r="ESH93" s="17"/>
      <c r="ESI93" s="17"/>
      <c r="ESJ93" s="17"/>
      <c r="ESK93" s="17"/>
      <c r="ESL93" s="17"/>
      <c r="ESM93" s="17"/>
      <c r="ESN93" s="17"/>
      <c r="ESO93" s="17"/>
      <c r="ESP93" s="17"/>
      <c r="ESQ93" s="17"/>
      <c r="ESR93" s="17"/>
      <c r="ESS93" s="17"/>
      <c r="EST93" s="17"/>
      <c r="ESU93" s="17"/>
      <c r="ESV93" s="17"/>
      <c r="ESW93" s="17"/>
      <c r="ESX93" s="17"/>
      <c r="ESY93" s="17"/>
      <c r="ESZ93" s="17"/>
      <c r="ETA93" s="17"/>
      <c r="ETB93" s="17"/>
      <c r="ETC93" s="17"/>
      <c r="ETD93" s="17"/>
      <c r="ETE93" s="17"/>
      <c r="ETF93" s="17"/>
      <c r="ETG93" s="17"/>
      <c r="ETH93" s="17"/>
      <c r="ETI93" s="17"/>
      <c r="ETJ93" s="17"/>
      <c r="ETK93" s="17"/>
      <c r="ETL93" s="17"/>
      <c r="ETM93" s="17"/>
      <c r="ETN93" s="17"/>
      <c r="ETO93" s="17"/>
      <c r="ETP93" s="17"/>
      <c r="ETQ93" s="17"/>
      <c r="ETR93" s="17"/>
      <c r="ETS93" s="17"/>
      <c r="ETT93" s="17"/>
      <c r="ETU93" s="17"/>
      <c r="ETV93" s="17"/>
      <c r="ETW93" s="17"/>
      <c r="ETX93" s="17"/>
      <c r="ETY93" s="17"/>
      <c r="ETZ93" s="17"/>
      <c r="EUA93" s="17"/>
      <c r="EUB93" s="17"/>
      <c r="EUC93" s="17"/>
      <c r="EUD93" s="17"/>
      <c r="EUE93" s="17"/>
      <c r="EUF93" s="17"/>
      <c r="EUG93" s="17"/>
      <c r="EUH93" s="17"/>
      <c r="EUI93" s="17"/>
      <c r="EUJ93" s="17"/>
      <c r="EUK93" s="17"/>
      <c r="EUL93" s="17"/>
      <c r="EUM93" s="17"/>
      <c r="EUN93" s="17"/>
      <c r="EUO93" s="17"/>
      <c r="EUP93" s="17"/>
      <c r="EUQ93" s="17"/>
      <c r="EUR93" s="17"/>
      <c r="EUS93" s="17"/>
      <c r="EUT93" s="17"/>
      <c r="EUU93" s="17"/>
      <c r="EUV93" s="17"/>
      <c r="EUW93" s="17"/>
      <c r="EUX93" s="17"/>
      <c r="EUY93" s="17"/>
      <c r="EUZ93" s="17"/>
      <c r="EVA93" s="17"/>
      <c r="EVB93" s="17"/>
      <c r="EVC93" s="17"/>
      <c r="EVD93" s="17"/>
      <c r="EVE93" s="17"/>
      <c r="EVF93" s="17"/>
      <c r="EVG93" s="17"/>
      <c r="EVH93" s="17"/>
      <c r="EVI93" s="17"/>
      <c r="EVJ93" s="17"/>
      <c r="EVK93" s="17"/>
      <c r="EVL93" s="17"/>
      <c r="EVM93" s="17"/>
      <c r="EVN93" s="17"/>
      <c r="EVO93" s="17"/>
      <c r="EVP93" s="17"/>
      <c r="EVQ93" s="17"/>
      <c r="EVR93" s="17"/>
      <c r="EVS93" s="17"/>
      <c r="EVT93" s="17"/>
      <c r="EVU93" s="17"/>
      <c r="EVV93" s="17"/>
      <c r="EVW93" s="17"/>
      <c r="EVX93" s="17"/>
      <c r="EVY93" s="17"/>
      <c r="EVZ93" s="17"/>
      <c r="EWA93" s="17"/>
      <c r="EWB93" s="17"/>
      <c r="EWC93" s="17"/>
      <c r="EWD93" s="17"/>
      <c r="EWE93" s="17"/>
      <c r="EWF93" s="17"/>
      <c r="EWG93" s="17"/>
      <c r="EWH93" s="17"/>
      <c r="EWI93" s="17"/>
      <c r="EWJ93" s="17"/>
      <c r="EWK93" s="17"/>
      <c r="EWL93" s="17"/>
      <c r="EWM93" s="17"/>
      <c r="EWN93" s="17"/>
      <c r="EWO93" s="17"/>
      <c r="EWP93" s="17"/>
      <c r="EWQ93" s="17"/>
      <c r="EWR93" s="17"/>
      <c r="EWS93" s="17"/>
      <c r="EWT93" s="17"/>
      <c r="EWU93" s="17"/>
      <c r="EWV93" s="17"/>
      <c r="EWW93" s="17"/>
      <c r="EWX93" s="17"/>
      <c r="EWY93" s="17"/>
      <c r="EWZ93" s="17"/>
      <c r="EXA93" s="17"/>
      <c r="EXB93" s="17"/>
      <c r="EXC93" s="17"/>
      <c r="EXD93" s="17"/>
      <c r="EXE93" s="17"/>
      <c r="EXF93" s="17"/>
      <c r="EXG93" s="17"/>
      <c r="EXH93" s="17"/>
      <c r="EXI93" s="17"/>
      <c r="EXJ93" s="17"/>
      <c r="EXK93" s="17"/>
      <c r="EXL93" s="17"/>
      <c r="EXM93" s="17"/>
      <c r="EXN93" s="17"/>
      <c r="EXO93" s="17"/>
      <c r="EXP93" s="17"/>
      <c r="EXQ93" s="17"/>
      <c r="EXR93" s="17"/>
      <c r="EXS93" s="17"/>
      <c r="EXT93" s="17"/>
      <c r="EXU93" s="17"/>
      <c r="EXV93" s="17"/>
      <c r="EXW93" s="17"/>
      <c r="EXX93" s="17"/>
      <c r="EXY93" s="17"/>
      <c r="EXZ93" s="17"/>
      <c r="EYA93" s="17"/>
      <c r="EYB93" s="17"/>
      <c r="EYC93" s="17"/>
      <c r="EYD93" s="17"/>
      <c r="EYE93" s="17"/>
      <c r="EYF93" s="17"/>
      <c r="EYG93" s="17"/>
      <c r="EYH93" s="17"/>
      <c r="EYI93" s="17"/>
      <c r="EYJ93" s="17"/>
      <c r="EYK93" s="17"/>
      <c r="EYL93" s="17"/>
      <c r="EYM93" s="17"/>
      <c r="EYN93" s="17"/>
      <c r="EYO93" s="17"/>
      <c r="EYP93" s="17"/>
      <c r="EYQ93" s="17"/>
      <c r="EYR93" s="17"/>
      <c r="EYS93" s="17"/>
      <c r="EYT93" s="17"/>
      <c r="EYU93" s="17"/>
      <c r="EYV93" s="17"/>
      <c r="EYW93" s="17"/>
      <c r="EYX93" s="17"/>
      <c r="EYY93" s="17"/>
      <c r="EYZ93" s="17"/>
      <c r="EZA93" s="17"/>
      <c r="EZB93" s="17"/>
      <c r="EZC93" s="17"/>
      <c r="EZD93" s="17"/>
      <c r="EZE93" s="17"/>
      <c r="EZF93" s="17"/>
      <c r="EZG93" s="17"/>
      <c r="EZH93" s="17"/>
      <c r="EZI93" s="17"/>
      <c r="EZJ93" s="17"/>
      <c r="EZK93" s="17"/>
      <c r="EZL93" s="17"/>
      <c r="EZM93" s="17"/>
      <c r="EZN93" s="17"/>
      <c r="EZO93" s="17"/>
      <c r="EZP93" s="17"/>
      <c r="EZQ93" s="17"/>
      <c r="EZR93" s="17"/>
      <c r="EZS93" s="17"/>
      <c r="EZT93" s="17"/>
      <c r="EZU93" s="17"/>
      <c r="EZV93" s="17"/>
      <c r="EZW93" s="17"/>
      <c r="EZX93" s="17"/>
      <c r="EZY93" s="17"/>
      <c r="EZZ93" s="17"/>
      <c r="FAA93" s="17"/>
      <c r="FAB93" s="17"/>
      <c r="FAC93" s="17"/>
      <c r="FAD93" s="17"/>
      <c r="FAE93" s="17"/>
      <c r="FAF93" s="17"/>
      <c r="FAG93" s="17"/>
      <c r="FAH93" s="17"/>
      <c r="FAI93" s="17"/>
      <c r="FAJ93" s="17"/>
      <c r="FAK93" s="17"/>
      <c r="FAL93" s="17"/>
      <c r="FAM93" s="17"/>
      <c r="FAN93" s="17"/>
      <c r="FAO93" s="17"/>
      <c r="FAP93" s="17"/>
      <c r="FAQ93" s="17"/>
      <c r="FAR93" s="17"/>
      <c r="FAS93" s="17"/>
      <c r="FAT93" s="17"/>
      <c r="FAU93" s="17"/>
      <c r="FAV93" s="17"/>
      <c r="FAW93" s="17"/>
      <c r="FAX93" s="17"/>
      <c r="FAY93" s="17"/>
      <c r="FAZ93" s="17"/>
      <c r="FBA93" s="17"/>
      <c r="FBB93" s="17"/>
      <c r="FBC93" s="17"/>
      <c r="FBD93" s="17"/>
      <c r="FBE93" s="17"/>
      <c r="FBF93" s="17"/>
      <c r="FBG93" s="17"/>
      <c r="FBH93" s="17"/>
      <c r="FBI93" s="17"/>
      <c r="FBJ93" s="17"/>
      <c r="FBK93" s="17"/>
      <c r="FBL93" s="17"/>
      <c r="FBM93" s="17"/>
      <c r="FBN93" s="17"/>
      <c r="FBO93" s="17"/>
      <c r="FBP93" s="17"/>
      <c r="FBQ93" s="17"/>
      <c r="FBR93" s="17"/>
      <c r="FBS93" s="17"/>
      <c r="FBT93" s="17"/>
      <c r="FBU93" s="17"/>
      <c r="FBV93" s="17"/>
      <c r="FBW93" s="17"/>
      <c r="FBX93" s="17"/>
      <c r="FBY93" s="17"/>
      <c r="FBZ93" s="17"/>
      <c r="FCA93" s="17"/>
      <c r="FCB93" s="17"/>
      <c r="FCC93" s="17"/>
      <c r="FCD93" s="17"/>
      <c r="FCE93" s="17"/>
      <c r="FCF93" s="17"/>
      <c r="FCG93" s="17"/>
      <c r="FCH93" s="17"/>
      <c r="FCI93" s="17"/>
      <c r="FCJ93" s="17"/>
      <c r="FCK93" s="17"/>
      <c r="FCL93" s="17"/>
      <c r="FCM93" s="17"/>
      <c r="FCN93" s="17"/>
      <c r="FCO93" s="17"/>
      <c r="FCP93" s="17"/>
      <c r="FCQ93" s="17"/>
      <c r="FCR93" s="17"/>
      <c r="FCS93" s="17"/>
      <c r="FCT93" s="17"/>
      <c r="FCU93" s="17"/>
      <c r="FCV93" s="17"/>
      <c r="FCW93" s="17"/>
      <c r="FCX93" s="17"/>
      <c r="FCY93" s="17"/>
      <c r="FCZ93" s="17"/>
      <c r="FDA93" s="17"/>
      <c r="FDB93" s="17"/>
      <c r="FDC93" s="17"/>
      <c r="FDD93" s="17"/>
      <c r="FDE93" s="17"/>
      <c r="FDF93" s="17"/>
      <c r="FDG93" s="17"/>
      <c r="FDH93" s="17"/>
      <c r="FDI93" s="17"/>
      <c r="FDJ93" s="17"/>
      <c r="FDK93" s="17"/>
      <c r="FDL93" s="17"/>
      <c r="FDM93" s="17"/>
      <c r="FDN93" s="17"/>
      <c r="FDO93" s="17"/>
      <c r="FDP93" s="17"/>
      <c r="FDQ93" s="17"/>
      <c r="FDR93" s="17"/>
      <c r="FDS93" s="17"/>
      <c r="FDT93" s="17"/>
      <c r="FDU93" s="17"/>
      <c r="FDV93" s="17"/>
      <c r="FDW93" s="17"/>
      <c r="FDX93" s="17"/>
      <c r="FDY93" s="17"/>
      <c r="FDZ93" s="17"/>
      <c r="FEA93" s="17"/>
      <c r="FEB93" s="17"/>
      <c r="FEC93" s="17"/>
      <c r="FED93" s="17"/>
      <c r="FEE93" s="17"/>
      <c r="FEF93" s="17"/>
      <c r="FEG93" s="17"/>
      <c r="FEH93" s="17"/>
      <c r="FEI93" s="17"/>
      <c r="FEJ93" s="17"/>
      <c r="FEK93" s="17"/>
      <c r="FEL93" s="17"/>
      <c r="FEM93" s="17"/>
      <c r="FEN93" s="17"/>
      <c r="FEO93" s="17"/>
      <c r="FEP93" s="17"/>
      <c r="FEQ93" s="17"/>
      <c r="FER93" s="17"/>
      <c r="FES93" s="17"/>
      <c r="FET93" s="17"/>
      <c r="FEU93" s="17"/>
      <c r="FEV93" s="17"/>
      <c r="FEW93" s="17"/>
      <c r="FEX93" s="17"/>
      <c r="FEY93" s="17"/>
      <c r="FEZ93" s="17"/>
      <c r="FFA93" s="17"/>
      <c r="FFB93" s="17"/>
      <c r="FFC93" s="17"/>
      <c r="FFD93" s="17"/>
      <c r="FFE93" s="17"/>
      <c r="FFF93" s="17"/>
      <c r="FFG93" s="17"/>
      <c r="FFH93" s="17"/>
      <c r="FFI93" s="17"/>
      <c r="FFJ93" s="17"/>
      <c r="FFK93" s="17"/>
      <c r="FFL93" s="17"/>
      <c r="FFM93" s="17"/>
      <c r="FFN93" s="17"/>
      <c r="FFO93" s="17"/>
      <c r="FFP93" s="17"/>
      <c r="FFQ93" s="17"/>
      <c r="FFR93" s="17"/>
      <c r="FFS93" s="17"/>
      <c r="FFT93" s="17"/>
      <c r="FFU93" s="17"/>
      <c r="FFV93" s="17"/>
      <c r="FFW93" s="17"/>
      <c r="FFX93" s="17"/>
      <c r="FFY93" s="17"/>
      <c r="FFZ93" s="17"/>
      <c r="FGA93" s="17"/>
      <c r="FGB93" s="17"/>
      <c r="FGC93" s="17"/>
      <c r="FGD93" s="17"/>
      <c r="FGE93" s="17"/>
      <c r="FGF93" s="17"/>
      <c r="FGG93" s="17"/>
      <c r="FGH93" s="17"/>
      <c r="FGI93" s="17"/>
      <c r="FGJ93" s="17"/>
      <c r="FGK93" s="17"/>
      <c r="FGL93" s="17"/>
      <c r="FGM93" s="17"/>
      <c r="FGN93" s="17"/>
      <c r="FGO93" s="17"/>
      <c r="FGP93" s="17"/>
      <c r="FGQ93" s="17"/>
      <c r="FGR93" s="17"/>
      <c r="FGS93" s="17"/>
      <c r="FGT93" s="17"/>
      <c r="FGU93" s="17"/>
      <c r="FGV93" s="17"/>
      <c r="FGW93" s="17"/>
      <c r="FGX93" s="17"/>
      <c r="FGY93" s="17"/>
      <c r="FGZ93" s="17"/>
      <c r="FHA93" s="17"/>
      <c r="FHB93" s="17"/>
      <c r="FHC93" s="17"/>
      <c r="FHD93" s="17"/>
      <c r="FHE93" s="17"/>
      <c r="FHF93" s="17"/>
      <c r="FHG93" s="17"/>
      <c r="FHH93" s="17"/>
      <c r="FHI93" s="17"/>
      <c r="FHJ93" s="17"/>
      <c r="FHK93" s="17"/>
      <c r="FHL93" s="17"/>
      <c r="FHM93" s="17"/>
      <c r="FHN93" s="17"/>
      <c r="FHO93" s="17"/>
      <c r="FHP93" s="17"/>
      <c r="FHQ93" s="17"/>
      <c r="FHR93" s="17"/>
      <c r="FHS93" s="17"/>
      <c r="FHT93" s="17"/>
      <c r="FHU93" s="17"/>
      <c r="FHV93" s="17"/>
      <c r="FHW93" s="17"/>
      <c r="FHX93" s="17"/>
      <c r="FHY93" s="17"/>
      <c r="FHZ93" s="17"/>
      <c r="FIA93" s="17"/>
      <c r="FIB93" s="17"/>
      <c r="FIC93" s="17"/>
      <c r="FID93" s="17"/>
      <c r="FIE93" s="17"/>
      <c r="FIF93" s="17"/>
      <c r="FIG93" s="17"/>
      <c r="FIH93" s="17"/>
      <c r="FII93" s="17"/>
      <c r="FIJ93" s="17"/>
      <c r="FIK93" s="17"/>
      <c r="FIL93" s="17"/>
      <c r="FIM93" s="17"/>
      <c r="FIN93" s="17"/>
      <c r="FIO93" s="17"/>
      <c r="FIP93" s="17"/>
      <c r="FIQ93" s="17"/>
      <c r="FIR93" s="17"/>
      <c r="FIS93" s="17"/>
      <c r="FIT93" s="17"/>
      <c r="FIU93" s="17"/>
      <c r="FIV93" s="17"/>
      <c r="FIW93" s="17"/>
      <c r="FIX93" s="17"/>
      <c r="FIY93" s="17"/>
      <c r="FIZ93" s="17"/>
      <c r="FJA93" s="17"/>
      <c r="FJB93" s="17"/>
      <c r="FJC93" s="17"/>
      <c r="FJD93" s="17"/>
      <c r="FJE93" s="17"/>
      <c r="FJF93" s="17"/>
      <c r="FJG93" s="17"/>
      <c r="FJH93" s="17"/>
      <c r="FJI93" s="17"/>
      <c r="FJJ93" s="17"/>
      <c r="FJK93" s="17"/>
      <c r="FJL93" s="17"/>
      <c r="FJM93" s="17"/>
      <c r="FJN93" s="17"/>
      <c r="FJO93" s="17"/>
      <c r="FJP93" s="17"/>
      <c r="FJQ93" s="17"/>
      <c r="FJR93" s="17"/>
      <c r="FJS93" s="17"/>
      <c r="FJT93" s="17"/>
      <c r="FJU93" s="17"/>
      <c r="FJV93" s="17"/>
      <c r="FJW93" s="17"/>
      <c r="FJX93" s="17"/>
      <c r="FJY93" s="17"/>
      <c r="FJZ93" s="17"/>
      <c r="FKA93" s="17"/>
      <c r="FKB93" s="17"/>
      <c r="FKC93" s="17"/>
      <c r="FKD93" s="17"/>
      <c r="FKE93" s="17"/>
      <c r="FKF93" s="17"/>
      <c r="FKG93" s="17"/>
      <c r="FKH93" s="17"/>
      <c r="FKI93" s="17"/>
      <c r="FKJ93" s="17"/>
      <c r="FKK93" s="17"/>
      <c r="FKL93" s="17"/>
      <c r="FKM93" s="17"/>
      <c r="FKN93" s="17"/>
      <c r="FKO93" s="17"/>
      <c r="FKP93" s="17"/>
      <c r="FKQ93" s="17"/>
      <c r="FKR93" s="17"/>
      <c r="FKS93" s="17"/>
      <c r="FKT93" s="17"/>
      <c r="FKU93" s="17"/>
      <c r="FKV93" s="17"/>
      <c r="FKW93" s="17"/>
      <c r="FKX93" s="17"/>
      <c r="FKY93" s="17"/>
      <c r="FKZ93" s="17"/>
      <c r="FLA93" s="17"/>
      <c r="FLB93" s="17"/>
      <c r="FLC93" s="17"/>
      <c r="FLD93" s="17"/>
      <c r="FLE93" s="17"/>
      <c r="FLF93" s="17"/>
      <c r="FLG93" s="17"/>
      <c r="FLH93" s="17"/>
      <c r="FLI93" s="17"/>
      <c r="FLJ93" s="17"/>
      <c r="FLK93" s="17"/>
      <c r="FLL93" s="17"/>
      <c r="FLM93" s="17"/>
      <c r="FLN93" s="17"/>
      <c r="FLO93" s="17"/>
      <c r="FLP93" s="17"/>
      <c r="FLQ93" s="17"/>
      <c r="FLR93" s="17"/>
      <c r="FLS93" s="17"/>
      <c r="FLT93" s="17"/>
      <c r="FLU93" s="17"/>
      <c r="FLV93" s="17"/>
      <c r="FLW93" s="17"/>
      <c r="FLX93" s="17"/>
      <c r="FLY93" s="17"/>
      <c r="FLZ93" s="17"/>
      <c r="FMA93" s="17"/>
      <c r="FMB93" s="17"/>
      <c r="FMC93" s="17"/>
      <c r="FMD93" s="17"/>
      <c r="FME93" s="17"/>
      <c r="FMF93" s="17"/>
      <c r="FMG93" s="17"/>
      <c r="FMH93" s="17"/>
      <c r="FMI93" s="17"/>
      <c r="FMJ93" s="17"/>
      <c r="FMK93" s="17"/>
      <c r="FML93" s="17"/>
      <c r="FMM93" s="17"/>
      <c r="FMN93" s="17"/>
      <c r="FMO93" s="17"/>
      <c r="FMP93" s="17"/>
      <c r="FMQ93" s="17"/>
      <c r="FMR93" s="17"/>
      <c r="FMS93" s="17"/>
      <c r="FMT93" s="17"/>
      <c r="FMU93" s="17"/>
      <c r="FMV93" s="17"/>
      <c r="FMW93" s="17"/>
      <c r="FMX93" s="17"/>
      <c r="FMY93" s="17"/>
      <c r="FMZ93" s="17"/>
      <c r="FNA93" s="17"/>
      <c r="FNB93" s="17"/>
      <c r="FNC93" s="17"/>
      <c r="FND93" s="17"/>
      <c r="FNE93" s="17"/>
      <c r="FNF93" s="17"/>
      <c r="FNG93" s="17"/>
      <c r="FNH93" s="17"/>
      <c r="FNI93" s="17"/>
      <c r="FNJ93" s="17"/>
      <c r="FNK93" s="17"/>
      <c r="FNL93" s="17"/>
      <c r="FNM93" s="17"/>
      <c r="FNN93" s="17"/>
      <c r="FNO93" s="17"/>
      <c r="FNP93" s="17"/>
      <c r="FNQ93" s="17"/>
      <c r="FNR93" s="17"/>
      <c r="FNS93" s="17"/>
      <c r="FNT93" s="17"/>
      <c r="FNU93" s="17"/>
      <c r="FNV93" s="17"/>
      <c r="FNW93" s="17"/>
      <c r="FNX93" s="17"/>
      <c r="FNY93" s="17"/>
      <c r="FNZ93" s="17"/>
      <c r="FOA93" s="17"/>
      <c r="FOB93" s="17"/>
      <c r="FOC93" s="17"/>
      <c r="FOD93" s="17"/>
      <c r="FOE93" s="17"/>
      <c r="FOF93" s="17"/>
      <c r="FOG93" s="17"/>
      <c r="FOH93" s="17"/>
      <c r="FOI93" s="17"/>
      <c r="FOJ93" s="17"/>
      <c r="FOK93" s="17"/>
      <c r="FOL93" s="17"/>
      <c r="FOM93" s="17"/>
      <c r="FON93" s="17"/>
      <c r="FOO93" s="17"/>
      <c r="FOP93" s="17"/>
      <c r="FOQ93" s="17"/>
      <c r="FOR93" s="17"/>
      <c r="FOS93" s="17"/>
      <c r="FOT93" s="17"/>
      <c r="FOU93" s="17"/>
      <c r="FOV93" s="17"/>
      <c r="FOW93" s="17"/>
      <c r="FOX93" s="17"/>
      <c r="FOY93" s="17"/>
      <c r="FOZ93" s="17"/>
      <c r="FPA93" s="17"/>
      <c r="FPB93" s="17"/>
      <c r="FPC93" s="17"/>
      <c r="FPD93" s="17"/>
      <c r="FPE93" s="17"/>
      <c r="FPF93" s="17"/>
      <c r="FPG93" s="17"/>
      <c r="FPH93" s="17"/>
      <c r="FPI93" s="17"/>
      <c r="FPJ93" s="17"/>
      <c r="FPK93" s="17"/>
      <c r="FPL93" s="17"/>
      <c r="FPM93" s="17"/>
      <c r="FPN93" s="17"/>
      <c r="FPO93" s="17"/>
      <c r="FPP93" s="17"/>
      <c r="FPQ93" s="17"/>
      <c r="FPR93" s="17"/>
      <c r="FPS93" s="17"/>
      <c r="FPT93" s="17"/>
      <c r="FPU93" s="17"/>
      <c r="FPV93" s="17"/>
      <c r="FPW93" s="17"/>
      <c r="FPX93" s="17"/>
      <c r="FPY93" s="17"/>
      <c r="FPZ93" s="17"/>
      <c r="FQA93" s="17"/>
      <c r="FQB93" s="17"/>
      <c r="FQC93" s="17"/>
      <c r="FQD93" s="17"/>
      <c r="FQE93" s="17"/>
      <c r="FQF93" s="17"/>
      <c r="FQG93" s="17"/>
      <c r="FQH93" s="17"/>
      <c r="FQI93" s="17"/>
      <c r="FQJ93" s="17"/>
      <c r="FQK93" s="17"/>
      <c r="FQL93" s="17"/>
      <c r="FQM93" s="17"/>
      <c r="FQN93" s="17"/>
      <c r="FQO93" s="17"/>
      <c r="FQP93" s="17"/>
      <c r="FQQ93" s="17"/>
      <c r="FQR93" s="17"/>
      <c r="FQS93" s="17"/>
      <c r="FQT93" s="17"/>
      <c r="FQU93" s="17"/>
      <c r="FQV93" s="17"/>
      <c r="FQW93" s="17"/>
      <c r="FQX93" s="17"/>
      <c r="FQY93" s="17"/>
      <c r="FQZ93" s="17"/>
      <c r="FRA93" s="17"/>
      <c r="FRB93" s="17"/>
      <c r="FRC93" s="17"/>
      <c r="FRD93" s="17"/>
      <c r="FRE93" s="17"/>
      <c r="FRF93" s="17"/>
      <c r="FRG93" s="17"/>
      <c r="FRH93" s="17"/>
      <c r="FRI93" s="17"/>
      <c r="FRJ93" s="17"/>
      <c r="FRK93" s="17"/>
      <c r="FRL93" s="17"/>
      <c r="FRM93" s="17"/>
      <c r="FRN93" s="17"/>
      <c r="FRO93" s="17"/>
      <c r="FRP93" s="17"/>
      <c r="FRQ93" s="17"/>
      <c r="FRR93" s="17"/>
      <c r="FRS93" s="17"/>
      <c r="FRT93" s="17"/>
      <c r="FRU93" s="17"/>
      <c r="FRV93" s="17"/>
      <c r="FRW93" s="17"/>
      <c r="FRX93" s="17"/>
      <c r="FRY93" s="17"/>
      <c r="FRZ93" s="17"/>
      <c r="FSA93" s="17"/>
      <c r="FSB93" s="17"/>
      <c r="FSC93" s="17"/>
      <c r="FSD93" s="17"/>
      <c r="FSE93" s="17"/>
      <c r="FSF93" s="17"/>
      <c r="FSG93" s="17"/>
      <c r="FSH93" s="17"/>
      <c r="FSI93" s="17"/>
      <c r="FSJ93" s="17"/>
      <c r="FSK93" s="17"/>
      <c r="FSL93" s="17"/>
      <c r="FSM93" s="17"/>
      <c r="FSN93" s="17"/>
      <c r="FSO93" s="17"/>
      <c r="FSP93" s="17"/>
      <c r="FSQ93" s="17"/>
      <c r="FSR93" s="17"/>
      <c r="FSS93" s="17"/>
      <c r="FST93" s="17"/>
      <c r="FSU93" s="17"/>
      <c r="FSV93" s="17"/>
      <c r="FSW93" s="17"/>
      <c r="FSX93" s="17"/>
      <c r="FSY93" s="17"/>
      <c r="FSZ93" s="17"/>
      <c r="FTA93" s="17"/>
      <c r="FTB93" s="17"/>
      <c r="FTC93" s="17"/>
      <c r="FTD93" s="17"/>
      <c r="FTE93" s="17"/>
      <c r="FTF93" s="17"/>
      <c r="FTG93" s="17"/>
      <c r="FTH93" s="17"/>
      <c r="FTI93" s="17"/>
      <c r="FTJ93" s="17"/>
      <c r="FTK93" s="17"/>
      <c r="FTL93" s="17"/>
      <c r="FTM93" s="17"/>
      <c r="FTN93" s="17"/>
      <c r="FTO93" s="17"/>
      <c r="FTP93" s="17"/>
      <c r="FTQ93" s="17"/>
      <c r="FTR93" s="17"/>
      <c r="FTS93" s="17"/>
      <c r="FTT93" s="17"/>
      <c r="FTU93" s="17"/>
      <c r="FTV93" s="17"/>
      <c r="FTW93" s="17"/>
      <c r="FTX93" s="17"/>
      <c r="FTY93" s="17"/>
      <c r="FTZ93" s="17"/>
      <c r="FUA93" s="17"/>
      <c r="FUB93" s="17"/>
      <c r="FUC93" s="17"/>
      <c r="FUD93" s="17"/>
      <c r="FUE93" s="17"/>
      <c r="FUF93" s="17"/>
      <c r="FUG93" s="17"/>
      <c r="FUH93" s="17"/>
      <c r="FUI93" s="17"/>
      <c r="FUJ93" s="17"/>
      <c r="FUK93" s="17"/>
      <c r="FUL93" s="17"/>
      <c r="FUM93" s="17"/>
      <c r="FUN93" s="17"/>
      <c r="FUO93" s="17"/>
      <c r="FUP93" s="17"/>
      <c r="FUQ93" s="17"/>
      <c r="FUR93" s="17"/>
      <c r="FUS93" s="17"/>
      <c r="FUT93" s="17"/>
      <c r="FUU93" s="17"/>
      <c r="FUV93" s="17"/>
      <c r="FUW93" s="17"/>
      <c r="FUX93" s="17"/>
      <c r="FUY93" s="17"/>
      <c r="FUZ93" s="17"/>
      <c r="FVA93" s="17"/>
      <c r="FVB93" s="17"/>
      <c r="FVC93" s="17"/>
      <c r="FVD93" s="17"/>
      <c r="FVE93" s="17"/>
      <c r="FVF93" s="17"/>
      <c r="FVG93" s="17"/>
      <c r="FVH93" s="17"/>
      <c r="FVI93" s="17"/>
      <c r="FVJ93" s="17"/>
      <c r="FVK93" s="17"/>
      <c r="FVL93" s="17"/>
      <c r="FVM93" s="17"/>
      <c r="FVN93" s="17"/>
      <c r="FVO93" s="17"/>
      <c r="FVP93" s="17"/>
      <c r="FVQ93" s="17"/>
      <c r="FVR93" s="17"/>
      <c r="FVS93" s="17"/>
      <c r="FVT93" s="17"/>
      <c r="FVU93" s="17"/>
      <c r="FVV93" s="17"/>
      <c r="FVW93" s="17"/>
      <c r="FVX93" s="17"/>
      <c r="FVY93" s="17"/>
      <c r="FVZ93" s="17"/>
      <c r="FWA93" s="17"/>
      <c r="FWB93" s="17"/>
      <c r="FWC93" s="17"/>
      <c r="FWD93" s="17"/>
      <c r="FWE93" s="17"/>
      <c r="FWF93" s="17"/>
      <c r="FWG93" s="17"/>
      <c r="FWH93" s="17"/>
      <c r="FWI93" s="17"/>
      <c r="FWJ93" s="17"/>
      <c r="FWK93" s="17"/>
      <c r="FWL93" s="17"/>
      <c r="FWM93" s="17"/>
      <c r="FWN93" s="17"/>
      <c r="FWO93" s="17"/>
      <c r="FWP93" s="17"/>
      <c r="FWQ93" s="17"/>
      <c r="FWR93" s="17"/>
      <c r="FWS93" s="17"/>
      <c r="FWT93" s="17"/>
      <c r="FWU93" s="17"/>
      <c r="FWV93" s="17"/>
      <c r="FWW93" s="17"/>
      <c r="FWX93" s="17"/>
      <c r="FWY93" s="17"/>
      <c r="FWZ93" s="17"/>
      <c r="FXA93" s="17"/>
      <c r="FXB93" s="17"/>
      <c r="FXC93" s="17"/>
      <c r="FXD93" s="17"/>
      <c r="FXE93" s="17"/>
      <c r="FXF93" s="17"/>
      <c r="FXG93" s="17"/>
      <c r="FXH93" s="17"/>
      <c r="FXI93" s="17"/>
      <c r="FXJ93" s="17"/>
      <c r="FXK93" s="17"/>
      <c r="FXL93" s="17"/>
      <c r="FXM93" s="17"/>
      <c r="FXN93" s="17"/>
      <c r="FXO93" s="17"/>
      <c r="FXP93" s="17"/>
      <c r="FXQ93" s="17"/>
      <c r="FXR93" s="17"/>
      <c r="FXS93" s="17"/>
      <c r="FXT93" s="17"/>
      <c r="FXU93" s="17"/>
      <c r="FXV93" s="17"/>
      <c r="FXW93" s="17"/>
      <c r="FXX93" s="17"/>
      <c r="FXY93" s="17"/>
      <c r="FXZ93" s="17"/>
      <c r="FYA93" s="17"/>
      <c r="FYB93" s="17"/>
      <c r="FYC93" s="17"/>
      <c r="FYD93" s="17"/>
      <c r="FYE93" s="17"/>
      <c r="FYF93" s="17"/>
      <c r="FYG93" s="17"/>
      <c r="FYH93" s="17"/>
      <c r="FYI93" s="17"/>
      <c r="FYJ93" s="17"/>
      <c r="FYK93" s="17"/>
      <c r="FYL93" s="17"/>
      <c r="FYM93" s="17"/>
      <c r="FYN93" s="17"/>
      <c r="FYO93" s="17"/>
      <c r="FYP93" s="17"/>
      <c r="FYQ93" s="17"/>
      <c r="FYR93" s="17"/>
      <c r="FYS93" s="17"/>
      <c r="FYT93" s="17"/>
      <c r="FYU93" s="17"/>
      <c r="FYV93" s="17"/>
      <c r="FYW93" s="17"/>
      <c r="FYX93" s="17"/>
      <c r="FYY93" s="17"/>
      <c r="FYZ93" s="17"/>
      <c r="FZA93" s="17"/>
      <c r="FZB93" s="17"/>
      <c r="FZC93" s="17"/>
      <c r="FZD93" s="17"/>
      <c r="FZE93" s="17"/>
      <c r="FZF93" s="17"/>
      <c r="FZG93" s="17"/>
      <c r="FZH93" s="17"/>
      <c r="FZI93" s="17"/>
      <c r="FZJ93" s="17"/>
      <c r="FZK93" s="17"/>
      <c r="FZL93" s="17"/>
      <c r="FZM93" s="17"/>
      <c r="FZN93" s="17"/>
      <c r="FZO93" s="17"/>
      <c r="FZP93" s="17"/>
      <c r="FZQ93" s="17"/>
      <c r="FZR93" s="17"/>
      <c r="FZS93" s="17"/>
      <c r="FZT93" s="17"/>
      <c r="FZU93" s="17"/>
      <c r="FZV93" s="17"/>
      <c r="FZW93" s="17"/>
      <c r="FZX93" s="17"/>
      <c r="FZY93" s="17"/>
      <c r="FZZ93" s="17"/>
      <c r="GAA93" s="17"/>
      <c r="GAB93" s="17"/>
      <c r="GAC93" s="17"/>
      <c r="GAD93" s="17"/>
      <c r="GAE93" s="17"/>
      <c r="GAF93" s="17"/>
      <c r="GAG93" s="17"/>
      <c r="GAH93" s="17"/>
      <c r="GAI93" s="17"/>
      <c r="GAJ93" s="17"/>
      <c r="GAK93" s="17"/>
      <c r="GAL93" s="17"/>
      <c r="GAM93" s="17"/>
      <c r="GAN93" s="17"/>
      <c r="GAO93" s="17"/>
      <c r="GAP93" s="17"/>
      <c r="GAQ93" s="17"/>
      <c r="GAR93" s="17"/>
      <c r="GAS93" s="17"/>
      <c r="GAT93" s="17"/>
      <c r="GAU93" s="17"/>
      <c r="GAV93" s="17"/>
      <c r="GAW93" s="17"/>
      <c r="GAX93" s="17"/>
      <c r="GAY93" s="17"/>
      <c r="GAZ93" s="17"/>
      <c r="GBA93" s="17"/>
      <c r="GBB93" s="17"/>
      <c r="GBC93" s="17"/>
      <c r="GBD93" s="17"/>
      <c r="GBE93" s="17"/>
      <c r="GBF93" s="17"/>
      <c r="GBG93" s="17"/>
      <c r="GBH93" s="17"/>
      <c r="GBI93" s="17"/>
      <c r="GBJ93" s="17"/>
      <c r="GBK93" s="17"/>
      <c r="GBL93" s="17"/>
      <c r="GBM93" s="17"/>
      <c r="GBN93" s="17"/>
      <c r="GBO93" s="17"/>
      <c r="GBP93" s="17"/>
      <c r="GBQ93" s="17"/>
      <c r="GBR93" s="17"/>
      <c r="GBS93" s="17"/>
      <c r="GBT93" s="17"/>
      <c r="GBU93" s="17"/>
      <c r="GBV93" s="17"/>
      <c r="GBW93" s="17"/>
      <c r="GBX93" s="17"/>
      <c r="GBY93" s="17"/>
      <c r="GBZ93" s="17"/>
      <c r="GCA93" s="17"/>
      <c r="GCB93" s="17"/>
      <c r="GCC93" s="17"/>
      <c r="GCD93" s="17"/>
      <c r="GCE93" s="17"/>
      <c r="GCF93" s="17"/>
      <c r="GCG93" s="17"/>
      <c r="GCH93" s="17"/>
      <c r="GCI93" s="17"/>
      <c r="GCJ93" s="17"/>
      <c r="GCK93" s="17"/>
      <c r="GCL93" s="17"/>
      <c r="GCM93" s="17"/>
      <c r="GCN93" s="17"/>
      <c r="GCO93" s="17"/>
      <c r="GCP93" s="17"/>
      <c r="GCQ93" s="17"/>
      <c r="GCR93" s="17"/>
      <c r="GCS93" s="17"/>
      <c r="GCT93" s="17"/>
      <c r="GCU93" s="17"/>
      <c r="GCV93" s="17"/>
      <c r="GCW93" s="17"/>
      <c r="GCX93" s="17"/>
      <c r="GCY93" s="17"/>
      <c r="GCZ93" s="17"/>
      <c r="GDA93" s="17"/>
      <c r="GDB93" s="17"/>
      <c r="GDC93" s="17"/>
      <c r="GDD93" s="17"/>
      <c r="GDE93" s="17"/>
      <c r="GDF93" s="17"/>
      <c r="GDG93" s="17"/>
      <c r="GDH93" s="17"/>
      <c r="GDI93" s="17"/>
      <c r="GDJ93" s="17"/>
      <c r="GDK93" s="17"/>
      <c r="GDL93" s="17"/>
      <c r="GDM93" s="17"/>
      <c r="GDN93" s="17"/>
      <c r="GDO93" s="17"/>
      <c r="GDP93" s="17"/>
      <c r="GDQ93" s="17"/>
      <c r="GDR93" s="17"/>
      <c r="GDS93" s="17"/>
      <c r="GDT93" s="17"/>
      <c r="GDU93" s="17"/>
      <c r="GDV93" s="17"/>
      <c r="GDW93" s="17"/>
      <c r="GDX93" s="17"/>
      <c r="GDY93" s="17"/>
      <c r="GDZ93" s="17"/>
      <c r="GEA93" s="17"/>
      <c r="GEB93" s="17"/>
      <c r="GEC93" s="17"/>
      <c r="GED93" s="17"/>
      <c r="GEE93" s="17"/>
      <c r="GEF93" s="17"/>
      <c r="GEG93" s="17"/>
      <c r="GEH93" s="17"/>
      <c r="GEI93" s="17"/>
      <c r="GEJ93" s="17"/>
      <c r="GEK93" s="17"/>
      <c r="GEL93" s="17"/>
      <c r="GEM93" s="17"/>
      <c r="GEN93" s="17"/>
      <c r="GEO93" s="17"/>
      <c r="GEP93" s="17"/>
      <c r="GEQ93" s="17"/>
      <c r="GER93" s="17"/>
      <c r="GES93" s="17"/>
      <c r="GET93" s="17"/>
      <c r="GEU93" s="17"/>
      <c r="GEV93" s="17"/>
      <c r="GEW93" s="17"/>
      <c r="GEX93" s="17"/>
      <c r="GEY93" s="17"/>
      <c r="GEZ93" s="17"/>
      <c r="GFA93" s="17"/>
      <c r="GFB93" s="17"/>
      <c r="GFC93" s="17"/>
      <c r="GFD93" s="17"/>
      <c r="GFE93" s="17"/>
      <c r="GFF93" s="17"/>
      <c r="GFG93" s="17"/>
      <c r="GFH93" s="17"/>
      <c r="GFI93" s="17"/>
      <c r="GFJ93" s="17"/>
      <c r="GFK93" s="17"/>
      <c r="GFL93" s="17"/>
      <c r="GFM93" s="17"/>
      <c r="GFN93" s="17"/>
      <c r="GFO93" s="17"/>
      <c r="GFP93" s="17"/>
      <c r="GFQ93" s="17"/>
      <c r="GFR93" s="17"/>
      <c r="GFS93" s="17"/>
      <c r="GFT93" s="17"/>
      <c r="GFU93" s="17"/>
      <c r="GFV93" s="17"/>
      <c r="GFW93" s="17"/>
      <c r="GFX93" s="17"/>
      <c r="GFY93" s="17"/>
      <c r="GFZ93" s="17"/>
      <c r="GGA93" s="17"/>
      <c r="GGB93" s="17"/>
      <c r="GGC93" s="17"/>
      <c r="GGD93" s="17"/>
      <c r="GGE93" s="17"/>
      <c r="GGF93" s="17"/>
      <c r="GGG93" s="17"/>
      <c r="GGH93" s="17"/>
      <c r="GGI93" s="17"/>
      <c r="GGJ93" s="17"/>
      <c r="GGK93" s="17"/>
      <c r="GGL93" s="17"/>
      <c r="GGM93" s="17"/>
      <c r="GGN93" s="17"/>
      <c r="GGO93" s="17"/>
      <c r="GGP93" s="17"/>
      <c r="GGQ93" s="17"/>
      <c r="GGR93" s="17"/>
      <c r="GGS93" s="17"/>
      <c r="GGT93" s="17"/>
      <c r="GGU93" s="17"/>
      <c r="GGV93" s="17"/>
      <c r="GGW93" s="17"/>
      <c r="GGX93" s="17"/>
      <c r="GGY93" s="17"/>
      <c r="GGZ93" s="17"/>
      <c r="GHA93" s="17"/>
      <c r="GHB93" s="17"/>
      <c r="GHC93" s="17"/>
      <c r="GHD93" s="17"/>
      <c r="GHE93" s="17"/>
      <c r="GHF93" s="17"/>
      <c r="GHG93" s="17"/>
      <c r="GHH93" s="17"/>
      <c r="GHI93" s="17"/>
      <c r="GHJ93" s="17"/>
      <c r="GHK93" s="17"/>
      <c r="GHL93" s="17"/>
      <c r="GHM93" s="17"/>
      <c r="GHN93" s="17"/>
      <c r="GHO93" s="17"/>
      <c r="GHP93" s="17"/>
      <c r="GHQ93" s="17"/>
      <c r="GHR93" s="17"/>
      <c r="GHS93" s="17"/>
      <c r="GHT93" s="17"/>
      <c r="GHU93" s="17"/>
      <c r="GHV93" s="17"/>
      <c r="GHW93" s="17"/>
      <c r="GHX93" s="17"/>
      <c r="GHY93" s="17"/>
      <c r="GHZ93" s="17"/>
      <c r="GIA93" s="17"/>
      <c r="GIB93" s="17"/>
      <c r="GIC93" s="17"/>
      <c r="GID93" s="17"/>
      <c r="GIE93" s="17"/>
      <c r="GIF93" s="17"/>
      <c r="GIG93" s="17"/>
      <c r="GIH93" s="17"/>
      <c r="GII93" s="17"/>
      <c r="GIJ93" s="17"/>
      <c r="GIK93" s="17"/>
      <c r="GIL93" s="17"/>
      <c r="GIM93" s="17"/>
      <c r="GIN93" s="17"/>
      <c r="GIO93" s="17"/>
      <c r="GIP93" s="17"/>
      <c r="GIQ93" s="17"/>
      <c r="GIR93" s="17"/>
      <c r="GIS93" s="17"/>
      <c r="GIT93" s="17"/>
      <c r="GIU93" s="17"/>
      <c r="GIV93" s="17"/>
      <c r="GIW93" s="17"/>
      <c r="GIX93" s="17"/>
      <c r="GIY93" s="17"/>
      <c r="GIZ93" s="17"/>
      <c r="GJA93" s="17"/>
      <c r="GJB93" s="17"/>
      <c r="GJC93" s="17"/>
      <c r="GJD93" s="17"/>
      <c r="GJE93" s="17"/>
      <c r="GJF93" s="17"/>
      <c r="GJG93" s="17"/>
      <c r="GJH93" s="17"/>
      <c r="GJI93" s="17"/>
      <c r="GJJ93" s="17"/>
      <c r="GJK93" s="17"/>
      <c r="GJL93" s="17"/>
      <c r="GJM93" s="17"/>
      <c r="GJN93" s="17"/>
      <c r="GJO93" s="17"/>
      <c r="GJP93" s="17"/>
      <c r="GJQ93" s="17"/>
      <c r="GJR93" s="17"/>
      <c r="GJS93" s="17"/>
      <c r="GJT93" s="17"/>
      <c r="GJU93" s="17"/>
      <c r="GJV93" s="17"/>
      <c r="GJW93" s="17"/>
      <c r="GJX93" s="17"/>
      <c r="GJY93" s="17"/>
      <c r="GJZ93" s="17"/>
      <c r="GKA93" s="17"/>
      <c r="GKB93" s="17"/>
      <c r="GKC93" s="17"/>
      <c r="GKD93" s="17"/>
      <c r="GKE93" s="17"/>
      <c r="GKF93" s="17"/>
      <c r="GKG93" s="17"/>
      <c r="GKH93" s="17"/>
      <c r="GKI93" s="17"/>
      <c r="GKJ93" s="17"/>
      <c r="GKK93" s="17"/>
      <c r="GKL93" s="17"/>
      <c r="GKM93" s="17"/>
      <c r="GKN93" s="17"/>
      <c r="GKO93" s="17"/>
      <c r="GKP93" s="17"/>
      <c r="GKQ93" s="17"/>
      <c r="GKR93" s="17"/>
      <c r="GKS93" s="17"/>
      <c r="GKT93" s="17"/>
      <c r="GKU93" s="17"/>
      <c r="GKV93" s="17"/>
      <c r="GKW93" s="17"/>
      <c r="GKX93" s="17"/>
      <c r="GKY93" s="17"/>
      <c r="GKZ93" s="17"/>
      <c r="GLA93" s="17"/>
      <c r="GLB93" s="17"/>
      <c r="GLC93" s="17"/>
      <c r="GLD93" s="17"/>
      <c r="GLE93" s="17"/>
      <c r="GLF93" s="17"/>
      <c r="GLG93" s="17"/>
      <c r="GLH93" s="17"/>
      <c r="GLI93" s="17"/>
      <c r="GLJ93" s="17"/>
      <c r="GLK93" s="17"/>
      <c r="GLL93" s="17"/>
      <c r="GLM93" s="17"/>
      <c r="GLN93" s="17"/>
      <c r="GLO93" s="17"/>
      <c r="GLP93" s="17"/>
      <c r="GLQ93" s="17"/>
      <c r="GLR93" s="17"/>
      <c r="GLS93" s="17"/>
      <c r="GLT93" s="17"/>
      <c r="GLU93" s="17"/>
      <c r="GLV93" s="17"/>
      <c r="GLW93" s="17"/>
      <c r="GLX93" s="17"/>
      <c r="GLY93" s="17"/>
      <c r="GLZ93" s="17"/>
      <c r="GMA93" s="17"/>
      <c r="GMB93" s="17"/>
      <c r="GMC93" s="17"/>
      <c r="GMD93" s="17"/>
      <c r="GME93" s="17"/>
      <c r="GMF93" s="17"/>
      <c r="GMG93" s="17"/>
      <c r="GMH93" s="17"/>
      <c r="GMI93" s="17"/>
      <c r="GMJ93" s="17"/>
      <c r="GMK93" s="17"/>
      <c r="GML93" s="17"/>
      <c r="GMM93" s="17"/>
      <c r="GMN93" s="17"/>
      <c r="GMO93" s="17"/>
      <c r="GMP93" s="17"/>
      <c r="GMQ93" s="17"/>
      <c r="GMR93" s="17"/>
      <c r="GMS93" s="17"/>
      <c r="GMT93" s="17"/>
      <c r="GMU93" s="17"/>
      <c r="GMV93" s="17"/>
      <c r="GMW93" s="17"/>
      <c r="GMX93" s="17"/>
      <c r="GMY93" s="17"/>
      <c r="GMZ93" s="17"/>
      <c r="GNA93" s="17"/>
      <c r="GNB93" s="17"/>
      <c r="GNC93" s="17"/>
      <c r="GND93" s="17"/>
      <c r="GNE93" s="17"/>
      <c r="GNF93" s="17"/>
      <c r="GNG93" s="17"/>
      <c r="GNH93" s="17"/>
      <c r="GNI93" s="17"/>
      <c r="GNJ93" s="17"/>
      <c r="GNK93" s="17"/>
      <c r="GNL93" s="17"/>
      <c r="GNM93" s="17"/>
      <c r="GNN93" s="17"/>
      <c r="GNO93" s="17"/>
      <c r="GNP93" s="17"/>
      <c r="GNQ93" s="17"/>
      <c r="GNR93" s="17"/>
      <c r="GNS93" s="17"/>
      <c r="GNT93" s="17"/>
      <c r="GNU93" s="17"/>
      <c r="GNV93" s="17"/>
      <c r="GNW93" s="17"/>
      <c r="GNX93" s="17"/>
      <c r="GNY93" s="17"/>
      <c r="GNZ93" s="17"/>
      <c r="GOA93" s="17"/>
      <c r="GOB93" s="17"/>
      <c r="GOC93" s="17"/>
      <c r="GOD93" s="17"/>
      <c r="GOE93" s="17"/>
      <c r="GOF93" s="17"/>
      <c r="GOG93" s="17"/>
      <c r="GOH93" s="17"/>
      <c r="GOI93" s="17"/>
      <c r="GOJ93" s="17"/>
      <c r="GOK93" s="17"/>
      <c r="GOL93" s="17"/>
      <c r="GOM93" s="17"/>
      <c r="GON93" s="17"/>
      <c r="GOO93" s="17"/>
      <c r="GOP93" s="17"/>
      <c r="GOQ93" s="17"/>
      <c r="GOR93" s="17"/>
      <c r="GOS93" s="17"/>
      <c r="GOT93" s="17"/>
      <c r="GOU93" s="17"/>
      <c r="GOV93" s="17"/>
      <c r="GOW93" s="17"/>
      <c r="GOX93" s="17"/>
      <c r="GOY93" s="17"/>
      <c r="GOZ93" s="17"/>
      <c r="GPA93" s="17"/>
      <c r="GPB93" s="17"/>
      <c r="GPC93" s="17"/>
      <c r="GPD93" s="17"/>
      <c r="GPE93" s="17"/>
      <c r="GPF93" s="17"/>
      <c r="GPG93" s="17"/>
      <c r="GPH93" s="17"/>
      <c r="GPI93" s="17"/>
      <c r="GPJ93" s="17"/>
      <c r="GPK93" s="17"/>
      <c r="GPL93" s="17"/>
      <c r="GPM93" s="17"/>
      <c r="GPN93" s="17"/>
      <c r="GPO93" s="17"/>
      <c r="GPP93" s="17"/>
      <c r="GPQ93" s="17"/>
      <c r="GPR93" s="17"/>
      <c r="GPS93" s="17"/>
      <c r="GPT93" s="17"/>
      <c r="GPU93" s="17"/>
      <c r="GPV93" s="17"/>
      <c r="GPW93" s="17"/>
      <c r="GPX93" s="17"/>
      <c r="GPY93" s="17"/>
      <c r="GPZ93" s="17"/>
      <c r="GQA93" s="17"/>
      <c r="GQB93" s="17"/>
      <c r="GQC93" s="17"/>
      <c r="GQD93" s="17"/>
      <c r="GQE93" s="17"/>
      <c r="GQF93" s="17"/>
      <c r="GQG93" s="17"/>
      <c r="GQH93" s="17"/>
      <c r="GQI93" s="17"/>
      <c r="GQJ93" s="17"/>
      <c r="GQK93" s="17"/>
      <c r="GQL93" s="17"/>
      <c r="GQM93" s="17"/>
      <c r="GQN93" s="17"/>
      <c r="GQO93" s="17"/>
      <c r="GQP93" s="17"/>
      <c r="GQQ93" s="17"/>
      <c r="GQR93" s="17"/>
      <c r="GQS93" s="17"/>
      <c r="GQT93" s="17"/>
      <c r="GQU93" s="17"/>
      <c r="GQV93" s="17"/>
      <c r="GQW93" s="17"/>
      <c r="GQX93" s="17"/>
      <c r="GQY93" s="17"/>
      <c r="GQZ93" s="17"/>
      <c r="GRA93" s="17"/>
      <c r="GRB93" s="17"/>
      <c r="GRC93" s="17"/>
      <c r="GRD93" s="17"/>
      <c r="GRE93" s="17"/>
      <c r="GRF93" s="17"/>
      <c r="GRG93" s="17"/>
      <c r="GRH93" s="17"/>
      <c r="GRI93" s="17"/>
      <c r="GRJ93" s="17"/>
      <c r="GRK93" s="17"/>
      <c r="GRL93" s="17"/>
      <c r="GRM93" s="17"/>
      <c r="GRN93" s="17"/>
      <c r="GRO93" s="17"/>
      <c r="GRP93" s="17"/>
      <c r="GRQ93" s="17"/>
      <c r="GRR93" s="17"/>
      <c r="GRS93" s="17"/>
      <c r="GRT93" s="17"/>
      <c r="GRU93" s="17"/>
      <c r="GRV93" s="17"/>
      <c r="GRW93" s="17"/>
      <c r="GRX93" s="17"/>
      <c r="GRY93" s="17"/>
      <c r="GRZ93" s="17"/>
      <c r="GSA93" s="17"/>
      <c r="GSB93" s="17"/>
      <c r="GSC93" s="17"/>
      <c r="GSD93" s="17"/>
      <c r="GSE93" s="17"/>
      <c r="GSF93" s="17"/>
      <c r="GSG93" s="17"/>
      <c r="GSH93" s="17"/>
      <c r="GSI93" s="17"/>
      <c r="GSJ93" s="17"/>
      <c r="GSK93" s="17"/>
      <c r="GSL93" s="17"/>
      <c r="GSM93" s="17"/>
      <c r="GSN93" s="17"/>
      <c r="GSO93" s="17"/>
      <c r="GSP93" s="17"/>
      <c r="GSQ93" s="17"/>
      <c r="GSR93" s="17"/>
      <c r="GSS93" s="17"/>
      <c r="GST93" s="17"/>
      <c r="GSU93" s="17"/>
      <c r="GSV93" s="17"/>
      <c r="GSW93" s="17"/>
      <c r="GSX93" s="17"/>
      <c r="GSY93" s="17"/>
      <c r="GSZ93" s="17"/>
      <c r="GTA93" s="17"/>
      <c r="GTB93" s="17"/>
      <c r="GTC93" s="17"/>
      <c r="GTD93" s="17"/>
      <c r="GTE93" s="17"/>
      <c r="GTF93" s="17"/>
      <c r="GTG93" s="17"/>
      <c r="GTH93" s="17"/>
      <c r="GTI93" s="17"/>
      <c r="GTJ93" s="17"/>
      <c r="GTK93" s="17"/>
      <c r="GTL93" s="17"/>
      <c r="GTM93" s="17"/>
      <c r="GTN93" s="17"/>
      <c r="GTO93" s="17"/>
      <c r="GTP93" s="17"/>
      <c r="GTQ93" s="17"/>
      <c r="GTR93" s="17"/>
      <c r="GTS93" s="17"/>
      <c r="GTT93" s="17"/>
      <c r="GTU93" s="17"/>
      <c r="GTV93" s="17"/>
      <c r="GTW93" s="17"/>
      <c r="GTX93" s="17"/>
      <c r="GTY93" s="17"/>
      <c r="GTZ93" s="17"/>
      <c r="GUA93" s="17"/>
      <c r="GUB93" s="17"/>
      <c r="GUC93" s="17"/>
      <c r="GUD93" s="17"/>
      <c r="GUE93" s="17"/>
      <c r="GUF93" s="17"/>
      <c r="GUG93" s="17"/>
      <c r="GUH93" s="17"/>
      <c r="GUI93" s="17"/>
      <c r="GUJ93" s="17"/>
      <c r="GUK93" s="17"/>
      <c r="GUL93" s="17"/>
      <c r="GUM93" s="17"/>
      <c r="GUN93" s="17"/>
      <c r="GUO93" s="17"/>
      <c r="GUP93" s="17"/>
      <c r="GUQ93" s="17"/>
      <c r="GUR93" s="17"/>
      <c r="GUS93" s="17"/>
      <c r="GUT93" s="17"/>
      <c r="GUU93" s="17"/>
      <c r="GUV93" s="17"/>
      <c r="GUW93" s="17"/>
      <c r="GUX93" s="17"/>
      <c r="GUY93" s="17"/>
      <c r="GUZ93" s="17"/>
      <c r="GVA93" s="17"/>
      <c r="GVB93" s="17"/>
      <c r="GVC93" s="17"/>
      <c r="GVD93" s="17"/>
      <c r="GVE93" s="17"/>
      <c r="GVF93" s="17"/>
      <c r="GVG93" s="17"/>
      <c r="GVH93" s="17"/>
      <c r="GVI93" s="17"/>
      <c r="GVJ93" s="17"/>
      <c r="GVK93" s="17"/>
      <c r="GVL93" s="17"/>
      <c r="GVM93" s="17"/>
      <c r="GVN93" s="17"/>
      <c r="GVO93" s="17"/>
      <c r="GVP93" s="17"/>
      <c r="GVQ93" s="17"/>
      <c r="GVR93" s="17"/>
      <c r="GVS93" s="17"/>
      <c r="GVT93" s="17"/>
      <c r="GVU93" s="17"/>
      <c r="GVV93" s="17"/>
      <c r="GVW93" s="17"/>
      <c r="GVX93" s="17"/>
      <c r="GVY93" s="17"/>
      <c r="GVZ93" s="17"/>
      <c r="GWA93" s="17"/>
      <c r="GWB93" s="17"/>
      <c r="GWC93" s="17"/>
      <c r="GWD93" s="17"/>
      <c r="GWE93" s="17"/>
      <c r="GWF93" s="17"/>
      <c r="GWG93" s="17"/>
      <c r="GWH93" s="17"/>
      <c r="GWI93" s="17"/>
      <c r="GWJ93" s="17"/>
      <c r="GWK93" s="17"/>
      <c r="GWL93" s="17"/>
      <c r="GWM93" s="17"/>
      <c r="GWN93" s="17"/>
      <c r="GWO93" s="17"/>
      <c r="GWP93" s="17"/>
      <c r="GWQ93" s="17"/>
      <c r="GWR93" s="17"/>
      <c r="GWS93" s="17"/>
      <c r="GWT93" s="17"/>
      <c r="GWU93" s="17"/>
      <c r="GWV93" s="17"/>
      <c r="GWW93" s="17"/>
      <c r="GWX93" s="17"/>
      <c r="GWY93" s="17"/>
      <c r="GWZ93" s="17"/>
      <c r="GXA93" s="17"/>
      <c r="GXB93" s="17"/>
      <c r="GXC93" s="17"/>
      <c r="GXD93" s="17"/>
      <c r="GXE93" s="17"/>
      <c r="GXF93" s="17"/>
      <c r="GXG93" s="17"/>
      <c r="GXH93" s="17"/>
      <c r="GXI93" s="17"/>
      <c r="GXJ93" s="17"/>
      <c r="GXK93" s="17"/>
      <c r="GXL93" s="17"/>
      <c r="GXM93" s="17"/>
      <c r="GXN93" s="17"/>
      <c r="GXO93" s="17"/>
      <c r="GXP93" s="17"/>
      <c r="GXQ93" s="17"/>
      <c r="GXR93" s="17"/>
      <c r="GXS93" s="17"/>
      <c r="GXT93" s="17"/>
      <c r="GXU93" s="17"/>
      <c r="GXV93" s="17"/>
      <c r="GXW93" s="17"/>
      <c r="GXX93" s="17"/>
      <c r="GXY93" s="17"/>
      <c r="GXZ93" s="17"/>
      <c r="GYA93" s="17"/>
      <c r="GYB93" s="17"/>
      <c r="GYC93" s="17"/>
      <c r="GYD93" s="17"/>
      <c r="GYE93" s="17"/>
      <c r="GYF93" s="17"/>
      <c r="GYG93" s="17"/>
      <c r="GYH93" s="17"/>
      <c r="GYI93" s="17"/>
      <c r="GYJ93" s="17"/>
      <c r="GYK93" s="17"/>
      <c r="GYL93" s="17"/>
      <c r="GYM93" s="17"/>
      <c r="GYN93" s="17"/>
      <c r="GYO93" s="17"/>
      <c r="GYP93" s="17"/>
      <c r="GYQ93" s="17"/>
      <c r="GYR93" s="17"/>
      <c r="GYS93" s="17"/>
      <c r="GYT93" s="17"/>
      <c r="GYU93" s="17"/>
      <c r="GYV93" s="17"/>
      <c r="GYW93" s="17"/>
      <c r="GYX93" s="17"/>
      <c r="GYY93" s="17"/>
      <c r="GYZ93" s="17"/>
      <c r="GZA93" s="17"/>
      <c r="GZB93" s="17"/>
      <c r="GZC93" s="17"/>
      <c r="GZD93" s="17"/>
      <c r="GZE93" s="17"/>
      <c r="GZF93" s="17"/>
      <c r="GZG93" s="17"/>
      <c r="GZH93" s="17"/>
      <c r="GZI93" s="17"/>
      <c r="GZJ93" s="17"/>
      <c r="GZK93" s="17"/>
      <c r="GZL93" s="17"/>
      <c r="GZM93" s="17"/>
      <c r="GZN93" s="17"/>
      <c r="GZO93" s="17"/>
      <c r="GZP93" s="17"/>
      <c r="GZQ93" s="17"/>
      <c r="GZR93" s="17"/>
      <c r="GZS93" s="17"/>
      <c r="GZT93" s="17"/>
      <c r="GZU93" s="17"/>
      <c r="GZV93" s="17"/>
      <c r="GZW93" s="17"/>
      <c r="GZX93" s="17"/>
      <c r="GZY93" s="17"/>
      <c r="GZZ93" s="17"/>
      <c r="HAA93" s="17"/>
      <c r="HAB93" s="17"/>
      <c r="HAC93" s="17"/>
      <c r="HAD93" s="17"/>
      <c r="HAE93" s="17"/>
      <c r="HAF93" s="17"/>
      <c r="HAG93" s="17"/>
      <c r="HAH93" s="17"/>
      <c r="HAI93" s="17"/>
      <c r="HAJ93" s="17"/>
      <c r="HAK93" s="17"/>
      <c r="HAL93" s="17"/>
      <c r="HAM93" s="17"/>
      <c r="HAN93" s="17"/>
      <c r="HAO93" s="17"/>
      <c r="HAP93" s="17"/>
      <c r="HAQ93" s="17"/>
      <c r="HAR93" s="17"/>
      <c r="HAS93" s="17"/>
      <c r="HAT93" s="17"/>
      <c r="HAU93" s="17"/>
      <c r="HAV93" s="17"/>
      <c r="HAW93" s="17"/>
      <c r="HAX93" s="17"/>
      <c r="HAY93" s="17"/>
      <c r="HAZ93" s="17"/>
      <c r="HBA93" s="17"/>
      <c r="HBB93" s="17"/>
      <c r="HBC93" s="17"/>
      <c r="HBD93" s="17"/>
      <c r="HBE93" s="17"/>
      <c r="HBF93" s="17"/>
      <c r="HBG93" s="17"/>
      <c r="HBH93" s="17"/>
      <c r="HBI93" s="17"/>
      <c r="HBJ93" s="17"/>
      <c r="HBK93" s="17"/>
      <c r="HBL93" s="17"/>
      <c r="HBM93" s="17"/>
      <c r="HBN93" s="17"/>
      <c r="HBO93" s="17"/>
      <c r="HBP93" s="17"/>
      <c r="HBQ93" s="17"/>
      <c r="HBR93" s="17"/>
      <c r="HBS93" s="17"/>
      <c r="HBT93" s="17"/>
      <c r="HBU93" s="17"/>
      <c r="HBV93" s="17"/>
      <c r="HBW93" s="17"/>
      <c r="HBX93" s="17"/>
      <c r="HBY93" s="17"/>
      <c r="HBZ93" s="17"/>
      <c r="HCA93" s="17"/>
      <c r="HCB93" s="17"/>
      <c r="HCC93" s="17"/>
      <c r="HCD93" s="17"/>
      <c r="HCE93" s="17"/>
      <c r="HCF93" s="17"/>
      <c r="HCG93" s="17"/>
      <c r="HCH93" s="17"/>
      <c r="HCI93" s="17"/>
      <c r="HCJ93" s="17"/>
      <c r="HCK93" s="17"/>
      <c r="HCL93" s="17"/>
      <c r="HCM93" s="17"/>
      <c r="HCN93" s="17"/>
      <c r="HCO93" s="17"/>
      <c r="HCP93" s="17"/>
      <c r="HCQ93" s="17"/>
      <c r="HCR93" s="17"/>
      <c r="HCS93" s="17"/>
      <c r="HCT93" s="17"/>
      <c r="HCU93" s="17"/>
      <c r="HCV93" s="17"/>
      <c r="HCW93" s="17"/>
      <c r="HCX93" s="17"/>
      <c r="HCY93" s="17"/>
      <c r="HCZ93" s="17"/>
      <c r="HDA93" s="17"/>
      <c r="HDB93" s="17"/>
      <c r="HDC93" s="17"/>
      <c r="HDD93" s="17"/>
      <c r="HDE93" s="17"/>
      <c r="HDF93" s="17"/>
      <c r="HDG93" s="17"/>
      <c r="HDH93" s="17"/>
      <c r="HDI93" s="17"/>
      <c r="HDJ93" s="17"/>
      <c r="HDK93" s="17"/>
      <c r="HDL93" s="17"/>
      <c r="HDM93" s="17"/>
      <c r="HDN93" s="17"/>
      <c r="HDO93" s="17"/>
      <c r="HDP93" s="17"/>
      <c r="HDQ93" s="17"/>
      <c r="HDR93" s="17"/>
      <c r="HDS93" s="17"/>
      <c r="HDT93" s="17"/>
      <c r="HDU93" s="17"/>
      <c r="HDV93" s="17"/>
      <c r="HDW93" s="17"/>
      <c r="HDX93" s="17"/>
      <c r="HDY93" s="17"/>
      <c r="HDZ93" s="17"/>
      <c r="HEA93" s="17"/>
      <c r="HEB93" s="17"/>
      <c r="HEC93" s="17"/>
      <c r="HED93" s="17"/>
      <c r="HEE93" s="17"/>
      <c r="HEF93" s="17"/>
      <c r="HEG93" s="17"/>
      <c r="HEH93" s="17"/>
      <c r="HEI93" s="17"/>
      <c r="HEJ93" s="17"/>
      <c r="HEK93" s="17"/>
      <c r="HEL93" s="17"/>
      <c r="HEM93" s="17"/>
      <c r="HEN93" s="17"/>
      <c r="HEO93" s="17"/>
      <c r="HEP93" s="17"/>
      <c r="HEQ93" s="17"/>
      <c r="HER93" s="17"/>
      <c r="HES93" s="17"/>
      <c r="HET93" s="17"/>
      <c r="HEU93" s="17"/>
      <c r="HEV93" s="17"/>
      <c r="HEW93" s="17"/>
      <c r="HEX93" s="17"/>
      <c r="HEY93" s="17"/>
      <c r="HEZ93" s="17"/>
      <c r="HFA93" s="17"/>
      <c r="HFB93" s="17"/>
      <c r="HFC93" s="17"/>
      <c r="HFD93" s="17"/>
      <c r="HFE93" s="17"/>
      <c r="HFF93" s="17"/>
      <c r="HFG93" s="17"/>
      <c r="HFH93" s="17"/>
      <c r="HFI93" s="17"/>
      <c r="HFJ93" s="17"/>
      <c r="HFK93" s="17"/>
      <c r="HFL93" s="17"/>
      <c r="HFM93" s="17"/>
      <c r="HFN93" s="17"/>
      <c r="HFO93" s="17"/>
      <c r="HFP93" s="17"/>
      <c r="HFQ93" s="17"/>
      <c r="HFR93" s="17"/>
      <c r="HFS93" s="17"/>
      <c r="HFT93" s="17"/>
      <c r="HFU93" s="17"/>
      <c r="HFV93" s="17"/>
      <c r="HFW93" s="17"/>
      <c r="HFX93" s="17"/>
      <c r="HFY93" s="17"/>
      <c r="HFZ93" s="17"/>
      <c r="HGA93" s="17"/>
      <c r="HGB93" s="17"/>
      <c r="HGC93" s="17"/>
      <c r="HGD93" s="17"/>
      <c r="HGE93" s="17"/>
      <c r="HGF93" s="17"/>
      <c r="HGG93" s="17"/>
      <c r="HGH93" s="17"/>
      <c r="HGI93" s="17"/>
      <c r="HGJ93" s="17"/>
      <c r="HGK93" s="17"/>
      <c r="HGL93" s="17"/>
      <c r="HGM93" s="17"/>
      <c r="HGN93" s="17"/>
      <c r="HGO93" s="17"/>
      <c r="HGP93" s="17"/>
      <c r="HGQ93" s="17"/>
      <c r="HGR93" s="17"/>
      <c r="HGS93" s="17"/>
      <c r="HGT93" s="17"/>
      <c r="HGU93" s="17"/>
      <c r="HGV93" s="17"/>
      <c r="HGW93" s="17"/>
      <c r="HGX93" s="17"/>
      <c r="HGY93" s="17"/>
      <c r="HGZ93" s="17"/>
      <c r="HHA93" s="17"/>
      <c r="HHB93" s="17"/>
      <c r="HHC93" s="17"/>
      <c r="HHD93" s="17"/>
      <c r="HHE93" s="17"/>
      <c r="HHF93" s="17"/>
      <c r="HHG93" s="17"/>
      <c r="HHH93" s="17"/>
      <c r="HHI93" s="17"/>
      <c r="HHJ93" s="17"/>
      <c r="HHK93" s="17"/>
      <c r="HHL93" s="17"/>
      <c r="HHM93" s="17"/>
      <c r="HHN93" s="17"/>
      <c r="HHO93" s="17"/>
      <c r="HHP93" s="17"/>
      <c r="HHQ93" s="17"/>
      <c r="HHR93" s="17"/>
      <c r="HHS93" s="17"/>
      <c r="HHT93" s="17"/>
      <c r="HHU93" s="17"/>
      <c r="HHV93" s="17"/>
      <c r="HHW93" s="17"/>
      <c r="HHX93" s="17"/>
      <c r="HHY93" s="17"/>
      <c r="HHZ93" s="17"/>
      <c r="HIA93" s="17"/>
      <c r="HIB93" s="17"/>
      <c r="HIC93" s="17"/>
      <c r="HID93" s="17"/>
      <c r="HIE93" s="17"/>
      <c r="HIF93" s="17"/>
      <c r="HIG93" s="17"/>
      <c r="HIH93" s="17"/>
      <c r="HII93" s="17"/>
      <c r="HIJ93" s="17"/>
      <c r="HIK93" s="17"/>
      <c r="HIL93" s="17"/>
      <c r="HIM93" s="17"/>
      <c r="HIN93" s="17"/>
      <c r="HIO93" s="17"/>
      <c r="HIP93" s="17"/>
      <c r="HIQ93" s="17"/>
      <c r="HIR93" s="17"/>
      <c r="HIS93" s="17"/>
      <c r="HIT93" s="17"/>
      <c r="HIU93" s="17"/>
      <c r="HIV93" s="17"/>
      <c r="HIW93" s="17"/>
      <c r="HIX93" s="17"/>
      <c r="HIY93" s="17"/>
      <c r="HIZ93" s="17"/>
      <c r="HJA93" s="17"/>
      <c r="HJB93" s="17"/>
      <c r="HJC93" s="17"/>
      <c r="HJD93" s="17"/>
      <c r="HJE93" s="17"/>
      <c r="HJF93" s="17"/>
      <c r="HJG93" s="17"/>
      <c r="HJH93" s="17"/>
      <c r="HJI93" s="17"/>
      <c r="HJJ93" s="17"/>
      <c r="HJK93" s="17"/>
      <c r="HJL93" s="17"/>
      <c r="HJM93" s="17"/>
      <c r="HJN93" s="17"/>
      <c r="HJO93" s="17"/>
      <c r="HJP93" s="17"/>
      <c r="HJQ93" s="17"/>
      <c r="HJR93" s="17"/>
      <c r="HJS93" s="17"/>
      <c r="HJT93" s="17"/>
      <c r="HJU93" s="17"/>
      <c r="HJV93" s="17"/>
      <c r="HJW93" s="17"/>
      <c r="HJX93" s="17"/>
      <c r="HJY93" s="17"/>
      <c r="HJZ93" s="17"/>
      <c r="HKA93" s="17"/>
      <c r="HKB93" s="17"/>
      <c r="HKC93" s="17"/>
      <c r="HKD93" s="17"/>
      <c r="HKE93" s="17"/>
      <c r="HKF93" s="17"/>
      <c r="HKG93" s="17"/>
      <c r="HKH93" s="17"/>
      <c r="HKI93" s="17"/>
      <c r="HKJ93" s="17"/>
      <c r="HKK93" s="17"/>
      <c r="HKL93" s="17"/>
      <c r="HKM93" s="17"/>
      <c r="HKN93" s="17"/>
      <c r="HKO93" s="17"/>
      <c r="HKP93" s="17"/>
      <c r="HKQ93" s="17"/>
      <c r="HKR93" s="17"/>
      <c r="HKS93" s="17"/>
      <c r="HKT93" s="17"/>
      <c r="HKU93" s="17"/>
      <c r="HKV93" s="17"/>
      <c r="HKW93" s="17"/>
      <c r="HKX93" s="17"/>
      <c r="HKY93" s="17"/>
      <c r="HKZ93" s="17"/>
      <c r="HLA93" s="17"/>
      <c r="HLB93" s="17"/>
      <c r="HLC93" s="17"/>
      <c r="HLD93" s="17"/>
      <c r="HLE93" s="17"/>
      <c r="HLF93" s="17"/>
      <c r="HLG93" s="17"/>
      <c r="HLH93" s="17"/>
      <c r="HLI93" s="17"/>
      <c r="HLJ93" s="17"/>
      <c r="HLK93" s="17"/>
      <c r="HLL93" s="17"/>
      <c r="HLM93" s="17"/>
      <c r="HLN93" s="17"/>
      <c r="HLO93" s="17"/>
      <c r="HLP93" s="17"/>
      <c r="HLQ93" s="17"/>
      <c r="HLR93" s="17"/>
      <c r="HLS93" s="17"/>
      <c r="HLT93" s="17"/>
      <c r="HLU93" s="17"/>
      <c r="HLV93" s="17"/>
      <c r="HLW93" s="17"/>
      <c r="HLX93" s="17"/>
      <c r="HLY93" s="17"/>
      <c r="HLZ93" s="17"/>
      <c r="HMA93" s="17"/>
      <c r="HMB93" s="17"/>
      <c r="HMC93" s="17"/>
      <c r="HMD93" s="17"/>
      <c r="HME93" s="17"/>
      <c r="HMF93" s="17"/>
      <c r="HMG93" s="17"/>
      <c r="HMH93" s="17"/>
      <c r="HMI93" s="17"/>
      <c r="HMJ93" s="17"/>
      <c r="HMK93" s="17"/>
      <c r="HML93" s="17"/>
      <c r="HMM93" s="17"/>
      <c r="HMN93" s="17"/>
      <c r="HMO93" s="17"/>
      <c r="HMP93" s="17"/>
      <c r="HMQ93" s="17"/>
      <c r="HMR93" s="17"/>
      <c r="HMS93" s="17"/>
      <c r="HMT93" s="17"/>
      <c r="HMU93" s="17"/>
      <c r="HMV93" s="17"/>
      <c r="HMW93" s="17"/>
      <c r="HMX93" s="17"/>
      <c r="HMY93" s="17"/>
      <c r="HMZ93" s="17"/>
      <c r="HNA93" s="17"/>
      <c r="HNB93" s="17"/>
      <c r="HNC93" s="17"/>
      <c r="HND93" s="17"/>
      <c r="HNE93" s="17"/>
      <c r="HNF93" s="17"/>
      <c r="HNG93" s="17"/>
      <c r="HNH93" s="17"/>
      <c r="HNI93" s="17"/>
      <c r="HNJ93" s="17"/>
      <c r="HNK93" s="17"/>
      <c r="HNL93" s="17"/>
      <c r="HNM93" s="17"/>
      <c r="HNN93" s="17"/>
      <c r="HNO93" s="17"/>
      <c r="HNP93" s="17"/>
      <c r="HNQ93" s="17"/>
      <c r="HNR93" s="17"/>
      <c r="HNS93" s="17"/>
      <c r="HNT93" s="17"/>
      <c r="HNU93" s="17"/>
      <c r="HNV93" s="17"/>
      <c r="HNW93" s="17"/>
      <c r="HNX93" s="17"/>
      <c r="HNY93" s="17"/>
      <c r="HNZ93" s="17"/>
      <c r="HOA93" s="17"/>
      <c r="HOB93" s="17"/>
      <c r="HOC93" s="17"/>
      <c r="HOD93" s="17"/>
      <c r="HOE93" s="17"/>
      <c r="HOF93" s="17"/>
      <c r="HOG93" s="17"/>
      <c r="HOH93" s="17"/>
      <c r="HOI93" s="17"/>
      <c r="HOJ93" s="17"/>
      <c r="HOK93" s="17"/>
      <c r="HOL93" s="17"/>
      <c r="HOM93" s="17"/>
      <c r="HON93" s="17"/>
      <c r="HOO93" s="17"/>
      <c r="HOP93" s="17"/>
      <c r="HOQ93" s="17"/>
      <c r="HOR93" s="17"/>
      <c r="HOS93" s="17"/>
      <c r="HOT93" s="17"/>
      <c r="HOU93" s="17"/>
      <c r="HOV93" s="17"/>
      <c r="HOW93" s="17"/>
      <c r="HOX93" s="17"/>
      <c r="HOY93" s="17"/>
      <c r="HOZ93" s="17"/>
      <c r="HPA93" s="17"/>
      <c r="HPB93" s="17"/>
      <c r="HPC93" s="17"/>
      <c r="HPD93" s="17"/>
      <c r="HPE93" s="17"/>
      <c r="HPF93" s="17"/>
      <c r="HPG93" s="17"/>
      <c r="HPH93" s="17"/>
      <c r="HPI93" s="17"/>
      <c r="HPJ93" s="17"/>
      <c r="HPK93" s="17"/>
      <c r="HPL93" s="17"/>
      <c r="HPM93" s="17"/>
      <c r="HPN93" s="17"/>
      <c r="HPO93" s="17"/>
      <c r="HPP93" s="17"/>
      <c r="HPQ93" s="17"/>
      <c r="HPR93" s="17"/>
      <c r="HPS93" s="17"/>
      <c r="HPT93" s="17"/>
      <c r="HPU93" s="17"/>
      <c r="HPV93" s="17"/>
      <c r="HPW93" s="17"/>
      <c r="HPX93" s="17"/>
      <c r="HPY93" s="17"/>
      <c r="HPZ93" s="17"/>
      <c r="HQA93" s="17"/>
      <c r="HQB93" s="17"/>
      <c r="HQC93" s="17"/>
      <c r="HQD93" s="17"/>
      <c r="HQE93" s="17"/>
      <c r="HQF93" s="17"/>
      <c r="HQG93" s="17"/>
      <c r="HQH93" s="17"/>
      <c r="HQI93" s="17"/>
      <c r="HQJ93" s="17"/>
      <c r="HQK93" s="17"/>
      <c r="HQL93" s="17"/>
      <c r="HQM93" s="17"/>
      <c r="HQN93" s="17"/>
      <c r="HQO93" s="17"/>
      <c r="HQP93" s="17"/>
      <c r="HQQ93" s="17"/>
      <c r="HQR93" s="17"/>
      <c r="HQS93" s="17"/>
      <c r="HQT93" s="17"/>
      <c r="HQU93" s="17"/>
      <c r="HQV93" s="17"/>
      <c r="HQW93" s="17"/>
      <c r="HQX93" s="17"/>
      <c r="HQY93" s="17"/>
      <c r="HQZ93" s="17"/>
      <c r="HRA93" s="17"/>
      <c r="HRB93" s="17"/>
      <c r="HRC93" s="17"/>
      <c r="HRD93" s="17"/>
      <c r="HRE93" s="17"/>
      <c r="HRF93" s="17"/>
      <c r="HRG93" s="17"/>
      <c r="HRH93" s="17"/>
      <c r="HRI93" s="17"/>
      <c r="HRJ93" s="17"/>
      <c r="HRK93" s="17"/>
      <c r="HRL93" s="17"/>
      <c r="HRM93" s="17"/>
      <c r="HRN93" s="17"/>
      <c r="HRO93" s="17"/>
      <c r="HRP93" s="17"/>
      <c r="HRQ93" s="17"/>
      <c r="HRR93" s="17"/>
      <c r="HRS93" s="17"/>
      <c r="HRT93" s="17"/>
      <c r="HRU93" s="17"/>
      <c r="HRV93" s="17"/>
      <c r="HRW93" s="17"/>
      <c r="HRX93" s="17"/>
      <c r="HRY93" s="17"/>
      <c r="HRZ93" s="17"/>
      <c r="HSA93" s="17"/>
      <c r="HSB93" s="17"/>
      <c r="HSC93" s="17"/>
      <c r="HSD93" s="17"/>
      <c r="HSE93" s="17"/>
      <c r="HSF93" s="17"/>
      <c r="HSG93" s="17"/>
      <c r="HSH93" s="17"/>
      <c r="HSI93" s="17"/>
      <c r="HSJ93" s="17"/>
      <c r="HSK93" s="17"/>
      <c r="HSL93" s="17"/>
      <c r="HSM93" s="17"/>
      <c r="HSN93" s="17"/>
      <c r="HSO93" s="17"/>
      <c r="HSP93" s="17"/>
      <c r="HSQ93" s="17"/>
      <c r="HSR93" s="17"/>
      <c r="HSS93" s="17"/>
      <c r="HST93" s="17"/>
      <c r="HSU93" s="17"/>
      <c r="HSV93" s="17"/>
      <c r="HSW93" s="17"/>
      <c r="HSX93" s="17"/>
      <c r="HSY93" s="17"/>
      <c r="HSZ93" s="17"/>
      <c r="HTA93" s="17"/>
      <c r="HTB93" s="17"/>
      <c r="HTC93" s="17"/>
      <c r="HTD93" s="17"/>
      <c r="HTE93" s="17"/>
      <c r="HTF93" s="17"/>
      <c r="HTG93" s="17"/>
      <c r="HTH93" s="17"/>
      <c r="HTI93" s="17"/>
      <c r="HTJ93" s="17"/>
      <c r="HTK93" s="17"/>
      <c r="HTL93" s="17"/>
      <c r="HTM93" s="17"/>
      <c r="HTN93" s="17"/>
      <c r="HTO93" s="17"/>
      <c r="HTP93" s="17"/>
      <c r="HTQ93" s="17"/>
      <c r="HTR93" s="17"/>
      <c r="HTS93" s="17"/>
      <c r="HTT93" s="17"/>
      <c r="HTU93" s="17"/>
      <c r="HTV93" s="17"/>
      <c r="HTW93" s="17"/>
      <c r="HTX93" s="17"/>
      <c r="HTY93" s="17"/>
      <c r="HTZ93" s="17"/>
      <c r="HUA93" s="17"/>
      <c r="HUB93" s="17"/>
      <c r="HUC93" s="17"/>
      <c r="HUD93" s="17"/>
      <c r="HUE93" s="17"/>
      <c r="HUF93" s="17"/>
      <c r="HUG93" s="17"/>
      <c r="HUH93" s="17"/>
      <c r="HUI93" s="17"/>
      <c r="HUJ93" s="17"/>
      <c r="HUK93" s="17"/>
      <c r="HUL93" s="17"/>
      <c r="HUM93" s="17"/>
      <c r="HUN93" s="17"/>
      <c r="HUO93" s="17"/>
      <c r="HUP93" s="17"/>
      <c r="HUQ93" s="17"/>
      <c r="HUR93" s="17"/>
      <c r="HUS93" s="17"/>
      <c r="HUT93" s="17"/>
      <c r="HUU93" s="17"/>
      <c r="HUV93" s="17"/>
      <c r="HUW93" s="17"/>
      <c r="HUX93" s="17"/>
      <c r="HUY93" s="17"/>
      <c r="HUZ93" s="17"/>
      <c r="HVA93" s="17"/>
      <c r="HVB93" s="17"/>
      <c r="HVC93" s="17"/>
      <c r="HVD93" s="17"/>
      <c r="HVE93" s="17"/>
      <c r="HVF93" s="17"/>
      <c r="HVG93" s="17"/>
      <c r="HVH93" s="17"/>
      <c r="HVI93" s="17"/>
      <c r="HVJ93" s="17"/>
      <c r="HVK93" s="17"/>
      <c r="HVL93" s="17"/>
      <c r="HVM93" s="17"/>
      <c r="HVN93" s="17"/>
      <c r="HVO93" s="17"/>
      <c r="HVP93" s="17"/>
      <c r="HVQ93" s="17"/>
      <c r="HVR93" s="17"/>
      <c r="HVS93" s="17"/>
      <c r="HVT93" s="17"/>
      <c r="HVU93" s="17"/>
      <c r="HVV93" s="17"/>
      <c r="HVW93" s="17"/>
      <c r="HVX93" s="17"/>
      <c r="HVY93" s="17"/>
      <c r="HVZ93" s="17"/>
      <c r="HWA93" s="17"/>
      <c r="HWB93" s="17"/>
      <c r="HWC93" s="17"/>
      <c r="HWD93" s="17"/>
      <c r="HWE93" s="17"/>
      <c r="HWF93" s="17"/>
      <c r="HWG93" s="17"/>
      <c r="HWH93" s="17"/>
      <c r="HWI93" s="17"/>
      <c r="HWJ93" s="17"/>
      <c r="HWK93" s="17"/>
      <c r="HWL93" s="17"/>
      <c r="HWM93" s="17"/>
      <c r="HWN93" s="17"/>
      <c r="HWO93" s="17"/>
      <c r="HWP93" s="17"/>
      <c r="HWQ93" s="17"/>
      <c r="HWR93" s="17"/>
      <c r="HWS93" s="17"/>
      <c r="HWT93" s="17"/>
      <c r="HWU93" s="17"/>
      <c r="HWV93" s="17"/>
      <c r="HWW93" s="17"/>
      <c r="HWX93" s="17"/>
      <c r="HWY93" s="17"/>
      <c r="HWZ93" s="17"/>
      <c r="HXA93" s="17"/>
      <c r="HXB93" s="17"/>
      <c r="HXC93" s="17"/>
      <c r="HXD93" s="17"/>
      <c r="HXE93" s="17"/>
      <c r="HXF93" s="17"/>
      <c r="HXG93" s="17"/>
      <c r="HXH93" s="17"/>
      <c r="HXI93" s="17"/>
      <c r="HXJ93" s="17"/>
      <c r="HXK93" s="17"/>
      <c r="HXL93" s="17"/>
      <c r="HXM93" s="17"/>
      <c r="HXN93" s="17"/>
      <c r="HXO93" s="17"/>
      <c r="HXP93" s="17"/>
      <c r="HXQ93" s="17"/>
      <c r="HXR93" s="17"/>
      <c r="HXS93" s="17"/>
      <c r="HXT93" s="17"/>
      <c r="HXU93" s="17"/>
      <c r="HXV93" s="17"/>
      <c r="HXW93" s="17"/>
      <c r="HXX93" s="17"/>
      <c r="HXY93" s="17"/>
      <c r="HXZ93" s="17"/>
      <c r="HYA93" s="17"/>
      <c r="HYB93" s="17"/>
      <c r="HYC93" s="17"/>
      <c r="HYD93" s="17"/>
      <c r="HYE93" s="17"/>
      <c r="HYF93" s="17"/>
      <c r="HYG93" s="17"/>
      <c r="HYH93" s="17"/>
      <c r="HYI93" s="17"/>
      <c r="HYJ93" s="17"/>
      <c r="HYK93" s="17"/>
      <c r="HYL93" s="17"/>
      <c r="HYM93" s="17"/>
      <c r="HYN93" s="17"/>
      <c r="HYO93" s="17"/>
      <c r="HYP93" s="17"/>
      <c r="HYQ93" s="17"/>
      <c r="HYR93" s="17"/>
      <c r="HYS93" s="17"/>
      <c r="HYT93" s="17"/>
      <c r="HYU93" s="17"/>
      <c r="HYV93" s="17"/>
      <c r="HYW93" s="17"/>
      <c r="HYX93" s="17"/>
      <c r="HYY93" s="17"/>
      <c r="HYZ93" s="17"/>
      <c r="HZA93" s="17"/>
      <c r="HZB93" s="17"/>
      <c r="HZC93" s="17"/>
      <c r="HZD93" s="17"/>
      <c r="HZE93" s="17"/>
      <c r="HZF93" s="17"/>
      <c r="HZG93" s="17"/>
      <c r="HZH93" s="17"/>
      <c r="HZI93" s="17"/>
      <c r="HZJ93" s="17"/>
      <c r="HZK93" s="17"/>
      <c r="HZL93" s="17"/>
      <c r="HZM93" s="17"/>
      <c r="HZN93" s="17"/>
      <c r="HZO93" s="17"/>
      <c r="HZP93" s="17"/>
      <c r="HZQ93" s="17"/>
      <c r="HZR93" s="17"/>
      <c r="HZS93" s="17"/>
      <c r="HZT93" s="17"/>
      <c r="HZU93" s="17"/>
      <c r="HZV93" s="17"/>
      <c r="HZW93" s="17"/>
      <c r="HZX93" s="17"/>
      <c r="HZY93" s="17"/>
      <c r="HZZ93" s="17"/>
      <c r="IAA93" s="17"/>
      <c r="IAB93" s="17"/>
      <c r="IAC93" s="17"/>
      <c r="IAD93" s="17"/>
      <c r="IAE93" s="17"/>
      <c r="IAF93" s="17"/>
      <c r="IAG93" s="17"/>
      <c r="IAH93" s="17"/>
      <c r="IAI93" s="17"/>
      <c r="IAJ93" s="17"/>
      <c r="IAK93" s="17"/>
      <c r="IAL93" s="17"/>
      <c r="IAM93" s="17"/>
      <c r="IAN93" s="17"/>
      <c r="IAO93" s="17"/>
      <c r="IAP93" s="17"/>
      <c r="IAQ93" s="17"/>
      <c r="IAR93" s="17"/>
      <c r="IAS93" s="17"/>
      <c r="IAT93" s="17"/>
      <c r="IAU93" s="17"/>
      <c r="IAV93" s="17"/>
      <c r="IAW93" s="17"/>
      <c r="IAX93" s="17"/>
      <c r="IAY93" s="17"/>
      <c r="IAZ93" s="17"/>
      <c r="IBA93" s="17"/>
      <c r="IBB93" s="17"/>
      <c r="IBC93" s="17"/>
      <c r="IBD93" s="17"/>
      <c r="IBE93" s="17"/>
      <c r="IBF93" s="17"/>
      <c r="IBG93" s="17"/>
      <c r="IBH93" s="17"/>
      <c r="IBI93" s="17"/>
      <c r="IBJ93" s="17"/>
      <c r="IBK93" s="17"/>
      <c r="IBL93" s="17"/>
      <c r="IBM93" s="17"/>
      <c r="IBN93" s="17"/>
      <c r="IBO93" s="17"/>
      <c r="IBP93" s="17"/>
      <c r="IBQ93" s="17"/>
      <c r="IBR93" s="17"/>
      <c r="IBS93" s="17"/>
      <c r="IBT93" s="17"/>
      <c r="IBU93" s="17"/>
      <c r="IBV93" s="17"/>
      <c r="IBW93" s="17"/>
      <c r="IBX93" s="17"/>
      <c r="IBY93" s="17"/>
      <c r="IBZ93" s="17"/>
      <c r="ICA93" s="17"/>
      <c r="ICB93" s="17"/>
      <c r="ICC93" s="17"/>
      <c r="ICD93" s="17"/>
      <c r="ICE93" s="17"/>
      <c r="ICF93" s="17"/>
      <c r="ICG93" s="17"/>
      <c r="ICH93" s="17"/>
      <c r="ICI93" s="17"/>
      <c r="ICJ93" s="17"/>
      <c r="ICK93" s="17"/>
      <c r="ICL93" s="17"/>
      <c r="ICM93" s="17"/>
      <c r="ICN93" s="17"/>
      <c r="ICO93" s="17"/>
      <c r="ICP93" s="17"/>
      <c r="ICQ93" s="17"/>
      <c r="ICR93" s="17"/>
      <c r="ICS93" s="17"/>
      <c r="ICT93" s="17"/>
      <c r="ICU93" s="17"/>
      <c r="ICV93" s="17"/>
      <c r="ICW93" s="17"/>
      <c r="ICX93" s="17"/>
      <c r="ICY93" s="17"/>
      <c r="ICZ93" s="17"/>
      <c r="IDA93" s="17"/>
      <c r="IDB93" s="17"/>
      <c r="IDC93" s="17"/>
      <c r="IDD93" s="17"/>
      <c r="IDE93" s="17"/>
      <c r="IDF93" s="17"/>
      <c r="IDG93" s="17"/>
      <c r="IDH93" s="17"/>
      <c r="IDI93" s="17"/>
      <c r="IDJ93" s="17"/>
      <c r="IDK93" s="17"/>
      <c r="IDL93" s="17"/>
      <c r="IDM93" s="17"/>
      <c r="IDN93" s="17"/>
      <c r="IDO93" s="17"/>
      <c r="IDP93" s="17"/>
      <c r="IDQ93" s="17"/>
      <c r="IDR93" s="17"/>
      <c r="IDS93" s="17"/>
      <c r="IDT93" s="17"/>
      <c r="IDU93" s="17"/>
      <c r="IDV93" s="17"/>
      <c r="IDW93" s="17"/>
      <c r="IDX93" s="17"/>
      <c r="IDY93" s="17"/>
      <c r="IDZ93" s="17"/>
      <c r="IEA93" s="17"/>
      <c r="IEB93" s="17"/>
      <c r="IEC93" s="17"/>
      <c r="IED93" s="17"/>
      <c r="IEE93" s="17"/>
      <c r="IEF93" s="17"/>
      <c r="IEG93" s="17"/>
      <c r="IEH93" s="17"/>
      <c r="IEI93" s="17"/>
      <c r="IEJ93" s="17"/>
      <c r="IEK93" s="17"/>
      <c r="IEL93" s="17"/>
      <c r="IEM93" s="17"/>
      <c r="IEN93" s="17"/>
      <c r="IEO93" s="17"/>
      <c r="IEP93" s="17"/>
      <c r="IEQ93" s="17"/>
      <c r="IER93" s="17"/>
      <c r="IES93" s="17"/>
      <c r="IET93" s="17"/>
      <c r="IEU93" s="17"/>
      <c r="IEV93" s="17"/>
      <c r="IEW93" s="17"/>
      <c r="IEX93" s="17"/>
      <c r="IEY93" s="17"/>
      <c r="IEZ93" s="17"/>
      <c r="IFA93" s="17"/>
      <c r="IFB93" s="17"/>
      <c r="IFC93" s="17"/>
      <c r="IFD93" s="17"/>
      <c r="IFE93" s="17"/>
      <c r="IFF93" s="17"/>
      <c r="IFG93" s="17"/>
      <c r="IFH93" s="17"/>
      <c r="IFI93" s="17"/>
      <c r="IFJ93" s="17"/>
      <c r="IFK93" s="17"/>
      <c r="IFL93" s="17"/>
      <c r="IFM93" s="17"/>
      <c r="IFN93" s="17"/>
      <c r="IFO93" s="17"/>
      <c r="IFP93" s="17"/>
      <c r="IFQ93" s="17"/>
      <c r="IFR93" s="17"/>
      <c r="IFS93" s="17"/>
      <c r="IFT93" s="17"/>
      <c r="IFU93" s="17"/>
      <c r="IFV93" s="17"/>
      <c r="IFW93" s="17"/>
      <c r="IFX93" s="17"/>
      <c r="IFY93" s="17"/>
      <c r="IFZ93" s="17"/>
      <c r="IGA93" s="17"/>
      <c r="IGB93" s="17"/>
      <c r="IGC93" s="17"/>
      <c r="IGD93" s="17"/>
      <c r="IGE93" s="17"/>
      <c r="IGF93" s="17"/>
      <c r="IGG93" s="17"/>
      <c r="IGH93" s="17"/>
      <c r="IGI93" s="17"/>
      <c r="IGJ93" s="17"/>
      <c r="IGK93" s="17"/>
      <c r="IGL93" s="17"/>
      <c r="IGM93" s="17"/>
      <c r="IGN93" s="17"/>
      <c r="IGO93" s="17"/>
      <c r="IGP93" s="17"/>
      <c r="IGQ93" s="17"/>
      <c r="IGR93" s="17"/>
      <c r="IGS93" s="17"/>
      <c r="IGT93" s="17"/>
      <c r="IGU93" s="17"/>
      <c r="IGV93" s="17"/>
      <c r="IGW93" s="17"/>
      <c r="IGX93" s="17"/>
      <c r="IGY93" s="17"/>
      <c r="IGZ93" s="17"/>
      <c r="IHA93" s="17"/>
      <c r="IHB93" s="17"/>
      <c r="IHC93" s="17"/>
      <c r="IHD93" s="17"/>
      <c r="IHE93" s="17"/>
      <c r="IHF93" s="17"/>
      <c r="IHG93" s="17"/>
      <c r="IHH93" s="17"/>
      <c r="IHI93" s="17"/>
      <c r="IHJ93" s="17"/>
      <c r="IHK93" s="17"/>
      <c r="IHL93" s="17"/>
      <c r="IHM93" s="17"/>
      <c r="IHN93" s="17"/>
      <c r="IHO93" s="17"/>
      <c r="IHP93" s="17"/>
      <c r="IHQ93" s="17"/>
      <c r="IHR93" s="17"/>
      <c r="IHS93" s="17"/>
      <c r="IHT93" s="17"/>
      <c r="IHU93" s="17"/>
      <c r="IHV93" s="17"/>
      <c r="IHW93" s="17"/>
      <c r="IHX93" s="17"/>
      <c r="IHY93" s="17"/>
      <c r="IHZ93" s="17"/>
      <c r="IIA93" s="17"/>
      <c r="IIB93" s="17"/>
      <c r="IIC93" s="17"/>
      <c r="IID93" s="17"/>
      <c r="IIE93" s="17"/>
      <c r="IIF93" s="17"/>
      <c r="IIG93" s="17"/>
      <c r="IIH93" s="17"/>
      <c r="III93" s="17"/>
      <c r="IIJ93" s="17"/>
      <c r="IIK93" s="17"/>
      <c r="IIL93" s="17"/>
      <c r="IIM93" s="17"/>
      <c r="IIN93" s="17"/>
      <c r="IIO93" s="17"/>
      <c r="IIP93" s="17"/>
      <c r="IIQ93" s="17"/>
      <c r="IIR93" s="17"/>
      <c r="IIS93" s="17"/>
      <c r="IIT93" s="17"/>
      <c r="IIU93" s="17"/>
      <c r="IIV93" s="17"/>
      <c r="IIW93" s="17"/>
      <c r="IIX93" s="17"/>
      <c r="IIY93" s="17"/>
      <c r="IIZ93" s="17"/>
      <c r="IJA93" s="17"/>
      <c r="IJB93" s="17"/>
      <c r="IJC93" s="17"/>
      <c r="IJD93" s="17"/>
      <c r="IJE93" s="17"/>
      <c r="IJF93" s="17"/>
      <c r="IJG93" s="17"/>
      <c r="IJH93" s="17"/>
      <c r="IJI93" s="17"/>
      <c r="IJJ93" s="17"/>
      <c r="IJK93" s="17"/>
      <c r="IJL93" s="17"/>
      <c r="IJM93" s="17"/>
      <c r="IJN93" s="17"/>
      <c r="IJO93" s="17"/>
      <c r="IJP93" s="17"/>
      <c r="IJQ93" s="17"/>
      <c r="IJR93" s="17"/>
      <c r="IJS93" s="17"/>
      <c r="IJT93" s="17"/>
      <c r="IJU93" s="17"/>
      <c r="IJV93" s="17"/>
      <c r="IJW93" s="17"/>
      <c r="IJX93" s="17"/>
      <c r="IJY93" s="17"/>
      <c r="IJZ93" s="17"/>
      <c r="IKA93" s="17"/>
      <c r="IKB93" s="17"/>
      <c r="IKC93" s="17"/>
      <c r="IKD93" s="17"/>
      <c r="IKE93" s="17"/>
      <c r="IKF93" s="17"/>
      <c r="IKG93" s="17"/>
      <c r="IKH93" s="17"/>
      <c r="IKI93" s="17"/>
      <c r="IKJ93" s="17"/>
      <c r="IKK93" s="17"/>
      <c r="IKL93" s="17"/>
      <c r="IKM93" s="17"/>
      <c r="IKN93" s="17"/>
      <c r="IKO93" s="17"/>
      <c r="IKP93" s="17"/>
      <c r="IKQ93" s="17"/>
      <c r="IKR93" s="17"/>
      <c r="IKS93" s="17"/>
      <c r="IKT93" s="17"/>
      <c r="IKU93" s="17"/>
      <c r="IKV93" s="17"/>
      <c r="IKW93" s="17"/>
      <c r="IKX93" s="17"/>
      <c r="IKY93" s="17"/>
      <c r="IKZ93" s="17"/>
      <c r="ILA93" s="17"/>
      <c r="ILB93" s="17"/>
      <c r="ILC93" s="17"/>
      <c r="ILD93" s="17"/>
      <c r="ILE93" s="17"/>
      <c r="ILF93" s="17"/>
      <c r="ILG93" s="17"/>
      <c r="ILH93" s="17"/>
      <c r="ILI93" s="17"/>
      <c r="ILJ93" s="17"/>
      <c r="ILK93" s="17"/>
      <c r="ILL93" s="17"/>
      <c r="ILM93" s="17"/>
      <c r="ILN93" s="17"/>
      <c r="ILO93" s="17"/>
      <c r="ILP93" s="17"/>
      <c r="ILQ93" s="17"/>
      <c r="ILR93" s="17"/>
      <c r="ILS93" s="17"/>
      <c r="ILT93" s="17"/>
      <c r="ILU93" s="17"/>
      <c r="ILV93" s="17"/>
      <c r="ILW93" s="17"/>
      <c r="ILX93" s="17"/>
      <c r="ILY93" s="17"/>
      <c r="ILZ93" s="17"/>
      <c r="IMA93" s="17"/>
      <c r="IMB93" s="17"/>
      <c r="IMC93" s="17"/>
      <c r="IMD93" s="17"/>
      <c r="IME93" s="17"/>
      <c r="IMF93" s="17"/>
      <c r="IMG93" s="17"/>
      <c r="IMH93" s="17"/>
      <c r="IMI93" s="17"/>
      <c r="IMJ93" s="17"/>
      <c r="IMK93" s="17"/>
      <c r="IML93" s="17"/>
      <c r="IMM93" s="17"/>
      <c r="IMN93" s="17"/>
      <c r="IMO93" s="17"/>
      <c r="IMP93" s="17"/>
      <c r="IMQ93" s="17"/>
      <c r="IMR93" s="17"/>
      <c r="IMS93" s="17"/>
      <c r="IMT93" s="17"/>
      <c r="IMU93" s="17"/>
      <c r="IMV93" s="17"/>
      <c r="IMW93" s="17"/>
      <c r="IMX93" s="17"/>
      <c r="IMY93" s="17"/>
      <c r="IMZ93" s="17"/>
      <c r="INA93" s="17"/>
      <c r="INB93" s="17"/>
      <c r="INC93" s="17"/>
      <c r="IND93" s="17"/>
      <c r="INE93" s="17"/>
      <c r="INF93" s="17"/>
      <c r="ING93" s="17"/>
      <c r="INH93" s="17"/>
      <c r="INI93" s="17"/>
      <c r="INJ93" s="17"/>
      <c r="INK93" s="17"/>
      <c r="INL93" s="17"/>
      <c r="INM93" s="17"/>
      <c r="INN93" s="17"/>
      <c r="INO93" s="17"/>
      <c r="INP93" s="17"/>
      <c r="INQ93" s="17"/>
      <c r="INR93" s="17"/>
      <c r="INS93" s="17"/>
      <c r="INT93" s="17"/>
      <c r="INU93" s="17"/>
      <c r="INV93" s="17"/>
      <c r="INW93" s="17"/>
      <c r="INX93" s="17"/>
      <c r="INY93" s="17"/>
      <c r="INZ93" s="17"/>
      <c r="IOA93" s="17"/>
      <c r="IOB93" s="17"/>
      <c r="IOC93" s="17"/>
      <c r="IOD93" s="17"/>
      <c r="IOE93" s="17"/>
      <c r="IOF93" s="17"/>
      <c r="IOG93" s="17"/>
      <c r="IOH93" s="17"/>
      <c r="IOI93" s="17"/>
      <c r="IOJ93" s="17"/>
      <c r="IOK93" s="17"/>
      <c r="IOL93" s="17"/>
      <c r="IOM93" s="17"/>
      <c r="ION93" s="17"/>
      <c r="IOO93" s="17"/>
      <c r="IOP93" s="17"/>
      <c r="IOQ93" s="17"/>
      <c r="IOR93" s="17"/>
      <c r="IOS93" s="17"/>
      <c r="IOT93" s="17"/>
      <c r="IOU93" s="17"/>
      <c r="IOV93" s="17"/>
      <c r="IOW93" s="17"/>
      <c r="IOX93" s="17"/>
      <c r="IOY93" s="17"/>
      <c r="IOZ93" s="17"/>
      <c r="IPA93" s="17"/>
      <c r="IPB93" s="17"/>
      <c r="IPC93" s="17"/>
      <c r="IPD93" s="17"/>
      <c r="IPE93" s="17"/>
      <c r="IPF93" s="17"/>
      <c r="IPG93" s="17"/>
      <c r="IPH93" s="17"/>
      <c r="IPI93" s="17"/>
      <c r="IPJ93" s="17"/>
      <c r="IPK93" s="17"/>
      <c r="IPL93" s="17"/>
      <c r="IPM93" s="17"/>
      <c r="IPN93" s="17"/>
      <c r="IPO93" s="17"/>
      <c r="IPP93" s="17"/>
      <c r="IPQ93" s="17"/>
      <c r="IPR93" s="17"/>
      <c r="IPS93" s="17"/>
      <c r="IPT93" s="17"/>
      <c r="IPU93" s="17"/>
      <c r="IPV93" s="17"/>
      <c r="IPW93" s="17"/>
      <c r="IPX93" s="17"/>
      <c r="IPY93" s="17"/>
      <c r="IPZ93" s="17"/>
      <c r="IQA93" s="17"/>
      <c r="IQB93" s="17"/>
      <c r="IQC93" s="17"/>
      <c r="IQD93" s="17"/>
      <c r="IQE93" s="17"/>
      <c r="IQF93" s="17"/>
      <c r="IQG93" s="17"/>
      <c r="IQH93" s="17"/>
      <c r="IQI93" s="17"/>
      <c r="IQJ93" s="17"/>
      <c r="IQK93" s="17"/>
      <c r="IQL93" s="17"/>
      <c r="IQM93" s="17"/>
      <c r="IQN93" s="17"/>
      <c r="IQO93" s="17"/>
      <c r="IQP93" s="17"/>
      <c r="IQQ93" s="17"/>
      <c r="IQR93" s="17"/>
      <c r="IQS93" s="17"/>
      <c r="IQT93" s="17"/>
      <c r="IQU93" s="17"/>
      <c r="IQV93" s="17"/>
      <c r="IQW93" s="17"/>
      <c r="IQX93" s="17"/>
      <c r="IQY93" s="17"/>
      <c r="IQZ93" s="17"/>
      <c r="IRA93" s="17"/>
      <c r="IRB93" s="17"/>
      <c r="IRC93" s="17"/>
      <c r="IRD93" s="17"/>
      <c r="IRE93" s="17"/>
      <c r="IRF93" s="17"/>
      <c r="IRG93" s="17"/>
      <c r="IRH93" s="17"/>
      <c r="IRI93" s="17"/>
      <c r="IRJ93" s="17"/>
      <c r="IRK93" s="17"/>
      <c r="IRL93" s="17"/>
      <c r="IRM93" s="17"/>
      <c r="IRN93" s="17"/>
      <c r="IRO93" s="17"/>
      <c r="IRP93" s="17"/>
      <c r="IRQ93" s="17"/>
      <c r="IRR93" s="17"/>
      <c r="IRS93" s="17"/>
      <c r="IRT93" s="17"/>
      <c r="IRU93" s="17"/>
      <c r="IRV93" s="17"/>
      <c r="IRW93" s="17"/>
      <c r="IRX93" s="17"/>
      <c r="IRY93" s="17"/>
      <c r="IRZ93" s="17"/>
      <c r="ISA93" s="17"/>
      <c r="ISB93" s="17"/>
      <c r="ISC93" s="17"/>
      <c r="ISD93" s="17"/>
      <c r="ISE93" s="17"/>
      <c r="ISF93" s="17"/>
      <c r="ISG93" s="17"/>
      <c r="ISH93" s="17"/>
      <c r="ISI93" s="17"/>
      <c r="ISJ93" s="17"/>
      <c r="ISK93" s="17"/>
      <c r="ISL93" s="17"/>
      <c r="ISM93" s="17"/>
      <c r="ISN93" s="17"/>
      <c r="ISO93" s="17"/>
      <c r="ISP93" s="17"/>
      <c r="ISQ93" s="17"/>
      <c r="ISR93" s="17"/>
      <c r="ISS93" s="17"/>
      <c r="IST93" s="17"/>
      <c r="ISU93" s="17"/>
      <c r="ISV93" s="17"/>
      <c r="ISW93" s="17"/>
      <c r="ISX93" s="17"/>
      <c r="ISY93" s="17"/>
      <c r="ISZ93" s="17"/>
      <c r="ITA93" s="17"/>
      <c r="ITB93" s="17"/>
      <c r="ITC93" s="17"/>
      <c r="ITD93" s="17"/>
      <c r="ITE93" s="17"/>
      <c r="ITF93" s="17"/>
      <c r="ITG93" s="17"/>
      <c r="ITH93" s="17"/>
      <c r="ITI93" s="17"/>
      <c r="ITJ93" s="17"/>
      <c r="ITK93" s="17"/>
      <c r="ITL93" s="17"/>
      <c r="ITM93" s="17"/>
      <c r="ITN93" s="17"/>
      <c r="ITO93" s="17"/>
      <c r="ITP93" s="17"/>
      <c r="ITQ93" s="17"/>
      <c r="ITR93" s="17"/>
      <c r="ITS93" s="17"/>
      <c r="ITT93" s="17"/>
      <c r="ITU93" s="17"/>
      <c r="ITV93" s="17"/>
      <c r="ITW93" s="17"/>
      <c r="ITX93" s="17"/>
      <c r="ITY93" s="17"/>
      <c r="ITZ93" s="17"/>
      <c r="IUA93" s="17"/>
      <c r="IUB93" s="17"/>
      <c r="IUC93" s="17"/>
      <c r="IUD93" s="17"/>
      <c r="IUE93" s="17"/>
      <c r="IUF93" s="17"/>
      <c r="IUG93" s="17"/>
      <c r="IUH93" s="17"/>
      <c r="IUI93" s="17"/>
      <c r="IUJ93" s="17"/>
      <c r="IUK93" s="17"/>
      <c r="IUL93" s="17"/>
      <c r="IUM93" s="17"/>
      <c r="IUN93" s="17"/>
      <c r="IUO93" s="17"/>
      <c r="IUP93" s="17"/>
      <c r="IUQ93" s="17"/>
      <c r="IUR93" s="17"/>
      <c r="IUS93" s="17"/>
      <c r="IUT93" s="17"/>
      <c r="IUU93" s="17"/>
      <c r="IUV93" s="17"/>
      <c r="IUW93" s="17"/>
      <c r="IUX93" s="17"/>
      <c r="IUY93" s="17"/>
      <c r="IUZ93" s="17"/>
      <c r="IVA93" s="17"/>
      <c r="IVB93" s="17"/>
      <c r="IVC93" s="17"/>
      <c r="IVD93" s="17"/>
      <c r="IVE93" s="17"/>
      <c r="IVF93" s="17"/>
      <c r="IVG93" s="17"/>
      <c r="IVH93" s="17"/>
      <c r="IVI93" s="17"/>
      <c r="IVJ93" s="17"/>
      <c r="IVK93" s="17"/>
      <c r="IVL93" s="17"/>
      <c r="IVM93" s="17"/>
      <c r="IVN93" s="17"/>
      <c r="IVO93" s="17"/>
      <c r="IVP93" s="17"/>
      <c r="IVQ93" s="17"/>
      <c r="IVR93" s="17"/>
      <c r="IVS93" s="17"/>
      <c r="IVT93" s="17"/>
      <c r="IVU93" s="17"/>
      <c r="IVV93" s="17"/>
      <c r="IVW93" s="17"/>
      <c r="IVX93" s="17"/>
      <c r="IVY93" s="17"/>
      <c r="IVZ93" s="17"/>
      <c r="IWA93" s="17"/>
      <c r="IWB93" s="17"/>
      <c r="IWC93" s="17"/>
      <c r="IWD93" s="17"/>
      <c r="IWE93" s="17"/>
      <c r="IWF93" s="17"/>
      <c r="IWG93" s="17"/>
      <c r="IWH93" s="17"/>
      <c r="IWI93" s="17"/>
      <c r="IWJ93" s="17"/>
      <c r="IWK93" s="17"/>
      <c r="IWL93" s="17"/>
      <c r="IWM93" s="17"/>
      <c r="IWN93" s="17"/>
      <c r="IWO93" s="17"/>
      <c r="IWP93" s="17"/>
      <c r="IWQ93" s="17"/>
      <c r="IWR93" s="17"/>
      <c r="IWS93" s="17"/>
      <c r="IWT93" s="17"/>
      <c r="IWU93" s="17"/>
      <c r="IWV93" s="17"/>
      <c r="IWW93" s="17"/>
      <c r="IWX93" s="17"/>
      <c r="IWY93" s="17"/>
      <c r="IWZ93" s="17"/>
      <c r="IXA93" s="17"/>
      <c r="IXB93" s="17"/>
      <c r="IXC93" s="17"/>
      <c r="IXD93" s="17"/>
      <c r="IXE93" s="17"/>
      <c r="IXF93" s="17"/>
      <c r="IXG93" s="17"/>
      <c r="IXH93" s="17"/>
      <c r="IXI93" s="17"/>
      <c r="IXJ93" s="17"/>
      <c r="IXK93" s="17"/>
      <c r="IXL93" s="17"/>
      <c r="IXM93" s="17"/>
      <c r="IXN93" s="17"/>
      <c r="IXO93" s="17"/>
      <c r="IXP93" s="17"/>
      <c r="IXQ93" s="17"/>
      <c r="IXR93" s="17"/>
      <c r="IXS93" s="17"/>
      <c r="IXT93" s="17"/>
      <c r="IXU93" s="17"/>
      <c r="IXV93" s="17"/>
      <c r="IXW93" s="17"/>
      <c r="IXX93" s="17"/>
      <c r="IXY93" s="17"/>
      <c r="IXZ93" s="17"/>
      <c r="IYA93" s="17"/>
      <c r="IYB93" s="17"/>
      <c r="IYC93" s="17"/>
      <c r="IYD93" s="17"/>
      <c r="IYE93" s="17"/>
      <c r="IYF93" s="17"/>
      <c r="IYG93" s="17"/>
      <c r="IYH93" s="17"/>
      <c r="IYI93" s="17"/>
      <c r="IYJ93" s="17"/>
      <c r="IYK93" s="17"/>
      <c r="IYL93" s="17"/>
      <c r="IYM93" s="17"/>
      <c r="IYN93" s="17"/>
      <c r="IYO93" s="17"/>
      <c r="IYP93" s="17"/>
      <c r="IYQ93" s="17"/>
      <c r="IYR93" s="17"/>
      <c r="IYS93" s="17"/>
      <c r="IYT93" s="17"/>
      <c r="IYU93" s="17"/>
      <c r="IYV93" s="17"/>
      <c r="IYW93" s="17"/>
      <c r="IYX93" s="17"/>
      <c r="IYY93" s="17"/>
      <c r="IYZ93" s="17"/>
      <c r="IZA93" s="17"/>
      <c r="IZB93" s="17"/>
      <c r="IZC93" s="17"/>
      <c r="IZD93" s="17"/>
      <c r="IZE93" s="17"/>
      <c r="IZF93" s="17"/>
      <c r="IZG93" s="17"/>
      <c r="IZH93" s="17"/>
      <c r="IZI93" s="17"/>
      <c r="IZJ93" s="17"/>
      <c r="IZK93" s="17"/>
      <c r="IZL93" s="17"/>
      <c r="IZM93" s="17"/>
      <c r="IZN93" s="17"/>
      <c r="IZO93" s="17"/>
      <c r="IZP93" s="17"/>
      <c r="IZQ93" s="17"/>
      <c r="IZR93" s="17"/>
      <c r="IZS93" s="17"/>
      <c r="IZT93" s="17"/>
      <c r="IZU93" s="17"/>
      <c r="IZV93" s="17"/>
      <c r="IZW93" s="17"/>
      <c r="IZX93" s="17"/>
      <c r="IZY93" s="17"/>
      <c r="IZZ93" s="17"/>
      <c r="JAA93" s="17"/>
      <c r="JAB93" s="17"/>
      <c r="JAC93" s="17"/>
      <c r="JAD93" s="17"/>
      <c r="JAE93" s="17"/>
      <c r="JAF93" s="17"/>
      <c r="JAG93" s="17"/>
      <c r="JAH93" s="17"/>
      <c r="JAI93" s="17"/>
      <c r="JAJ93" s="17"/>
      <c r="JAK93" s="17"/>
      <c r="JAL93" s="17"/>
      <c r="JAM93" s="17"/>
      <c r="JAN93" s="17"/>
      <c r="JAO93" s="17"/>
      <c r="JAP93" s="17"/>
      <c r="JAQ93" s="17"/>
      <c r="JAR93" s="17"/>
      <c r="JAS93" s="17"/>
      <c r="JAT93" s="17"/>
      <c r="JAU93" s="17"/>
      <c r="JAV93" s="17"/>
      <c r="JAW93" s="17"/>
      <c r="JAX93" s="17"/>
      <c r="JAY93" s="17"/>
      <c r="JAZ93" s="17"/>
      <c r="JBA93" s="17"/>
      <c r="JBB93" s="17"/>
      <c r="JBC93" s="17"/>
      <c r="JBD93" s="17"/>
      <c r="JBE93" s="17"/>
      <c r="JBF93" s="17"/>
      <c r="JBG93" s="17"/>
      <c r="JBH93" s="17"/>
      <c r="JBI93" s="17"/>
      <c r="JBJ93" s="17"/>
      <c r="JBK93" s="17"/>
      <c r="JBL93" s="17"/>
      <c r="JBM93" s="17"/>
      <c r="JBN93" s="17"/>
      <c r="JBO93" s="17"/>
      <c r="JBP93" s="17"/>
      <c r="JBQ93" s="17"/>
      <c r="JBR93" s="17"/>
      <c r="JBS93" s="17"/>
      <c r="JBT93" s="17"/>
      <c r="JBU93" s="17"/>
      <c r="JBV93" s="17"/>
      <c r="JBW93" s="17"/>
      <c r="JBX93" s="17"/>
      <c r="JBY93" s="17"/>
      <c r="JBZ93" s="17"/>
      <c r="JCA93" s="17"/>
      <c r="JCB93" s="17"/>
      <c r="JCC93" s="17"/>
      <c r="JCD93" s="17"/>
      <c r="JCE93" s="17"/>
      <c r="JCF93" s="17"/>
      <c r="JCG93" s="17"/>
      <c r="JCH93" s="17"/>
      <c r="JCI93" s="17"/>
      <c r="JCJ93" s="17"/>
      <c r="JCK93" s="17"/>
      <c r="JCL93" s="17"/>
      <c r="JCM93" s="17"/>
      <c r="JCN93" s="17"/>
      <c r="JCO93" s="17"/>
      <c r="JCP93" s="17"/>
      <c r="JCQ93" s="17"/>
      <c r="JCR93" s="17"/>
      <c r="JCS93" s="17"/>
      <c r="JCT93" s="17"/>
      <c r="JCU93" s="17"/>
      <c r="JCV93" s="17"/>
      <c r="JCW93" s="17"/>
      <c r="JCX93" s="17"/>
      <c r="JCY93" s="17"/>
      <c r="JCZ93" s="17"/>
      <c r="JDA93" s="17"/>
      <c r="JDB93" s="17"/>
      <c r="JDC93" s="17"/>
      <c r="JDD93" s="17"/>
      <c r="JDE93" s="17"/>
      <c r="JDF93" s="17"/>
      <c r="JDG93" s="17"/>
      <c r="JDH93" s="17"/>
      <c r="JDI93" s="17"/>
      <c r="JDJ93" s="17"/>
      <c r="JDK93" s="17"/>
      <c r="JDL93" s="17"/>
      <c r="JDM93" s="17"/>
      <c r="JDN93" s="17"/>
      <c r="JDO93" s="17"/>
      <c r="JDP93" s="17"/>
      <c r="JDQ93" s="17"/>
      <c r="JDR93" s="17"/>
      <c r="JDS93" s="17"/>
      <c r="JDT93" s="17"/>
      <c r="JDU93" s="17"/>
      <c r="JDV93" s="17"/>
      <c r="JDW93" s="17"/>
      <c r="JDX93" s="17"/>
      <c r="JDY93" s="17"/>
      <c r="JDZ93" s="17"/>
      <c r="JEA93" s="17"/>
      <c r="JEB93" s="17"/>
      <c r="JEC93" s="17"/>
      <c r="JED93" s="17"/>
      <c r="JEE93" s="17"/>
      <c r="JEF93" s="17"/>
      <c r="JEG93" s="17"/>
      <c r="JEH93" s="17"/>
      <c r="JEI93" s="17"/>
      <c r="JEJ93" s="17"/>
      <c r="JEK93" s="17"/>
      <c r="JEL93" s="17"/>
      <c r="JEM93" s="17"/>
      <c r="JEN93" s="17"/>
      <c r="JEO93" s="17"/>
      <c r="JEP93" s="17"/>
      <c r="JEQ93" s="17"/>
      <c r="JER93" s="17"/>
      <c r="JES93" s="17"/>
      <c r="JET93" s="17"/>
      <c r="JEU93" s="17"/>
      <c r="JEV93" s="17"/>
      <c r="JEW93" s="17"/>
      <c r="JEX93" s="17"/>
      <c r="JEY93" s="17"/>
      <c r="JEZ93" s="17"/>
      <c r="JFA93" s="17"/>
      <c r="JFB93" s="17"/>
      <c r="JFC93" s="17"/>
      <c r="JFD93" s="17"/>
      <c r="JFE93" s="17"/>
      <c r="JFF93" s="17"/>
      <c r="JFG93" s="17"/>
      <c r="JFH93" s="17"/>
      <c r="JFI93" s="17"/>
      <c r="JFJ93" s="17"/>
      <c r="JFK93" s="17"/>
      <c r="JFL93" s="17"/>
      <c r="JFM93" s="17"/>
      <c r="JFN93" s="17"/>
      <c r="JFO93" s="17"/>
      <c r="JFP93" s="17"/>
      <c r="JFQ93" s="17"/>
      <c r="JFR93" s="17"/>
      <c r="JFS93" s="17"/>
      <c r="JFT93" s="17"/>
      <c r="JFU93" s="17"/>
      <c r="JFV93" s="17"/>
      <c r="JFW93" s="17"/>
      <c r="JFX93" s="17"/>
      <c r="JFY93" s="17"/>
      <c r="JFZ93" s="17"/>
      <c r="JGA93" s="17"/>
      <c r="JGB93" s="17"/>
      <c r="JGC93" s="17"/>
      <c r="JGD93" s="17"/>
      <c r="JGE93" s="17"/>
      <c r="JGF93" s="17"/>
      <c r="JGG93" s="17"/>
      <c r="JGH93" s="17"/>
      <c r="JGI93" s="17"/>
      <c r="JGJ93" s="17"/>
      <c r="JGK93" s="17"/>
      <c r="JGL93" s="17"/>
      <c r="JGM93" s="17"/>
      <c r="JGN93" s="17"/>
      <c r="JGO93" s="17"/>
      <c r="JGP93" s="17"/>
      <c r="JGQ93" s="17"/>
      <c r="JGR93" s="17"/>
      <c r="JGS93" s="17"/>
      <c r="JGT93" s="17"/>
      <c r="JGU93" s="17"/>
      <c r="JGV93" s="17"/>
      <c r="JGW93" s="17"/>
      <c r="JGX93" s="17"/>
      <c r="JGY93" s="17"/>
      <c r="JGZ93" s="17"/>
      <c r="JHA93" s="17"/>
      <c r="JHB93" s="17"/>
      <c r="JHC93" s="17"/>
      <c r="JHD93" s="17"/>
      <c r="JHE93" s="17"/>
      <c r="JHF93" s="17"/>
      <c r="JHG93" s="17"/>
      <c r="JHH93" s="17"/>
      <c r="JHI93" s="17"/>
      <c r="JHJ93" s="17"/>
      <c r="JHK93" s="17"/>
      <c r="JHL93" s="17"/>
      <c r="JHM93" s="17"/>
      <c r="JHN93" s="17"/>
      <c r="JHO93" s="17"/>
      <c r="JHP93" s="17"/>
      <c r="JHQ93" s="17"/>
      <c r="JHR93" s="17"/>
      <c r="JHS93" s="17"/>
      <c r="JHT93" s="17"/>
      <c r="JHU93" s="17"/>
      <c r="JHV93" s="17"/>
      <c r="JHW93" s="17"/>
      <c r="JHX93" s="17"/>
      <c r="JHY93" s="17"/>
      <c r="JHZ93" s="17"/>
      <c r="JIA93" s="17"/>
      <c r="JIB93" s="17"/>
      <c r="JIC93" s="17"/>
      <c r="JID93" s="17"/>
      <c r="JIE93" s="17"/>
      <c r="JIF93" s="17"/>
      <c r="JIG93" s="17"/>
      <c r="JIH93" s="17"/>
      <c r="JII93" s="17"/>
      <c r="JIJ93" s="17"/>
      <c r="JIK93" s="17"/>
      <c r="JIL93" s="17"/>
      <c r="JIM93" s="17"/>
      <c r="JIN93" s="17"/>
      <c r="JIO93" s="17"/>
      <c r="JIP93" s="17"/>
      <c r="JIQ93" s="17"/>
      <c r="JIR93" s="17"/>
      <c r="JIS93" s="17"/>
      <c r="JIT93" s="17"/>
      <c r="JIU93" s="17"/>
      <c r="JIV93" s="17"/>
      <c r="JIW93" s="17"/>
      <c r="JIX93" s="17"/>
      <c r="JIY93" s="17"/>
      <c r="JIZ93" s="17"/>
      <c r="JJA93" s="17"/>
      <c r="JJB93" s="17"/>
      <c r="JJC93" s="17"/>
      <c r="JJD93" s="17"/>
      <c r="JJE93" s="17"/>
      <c r="JJF93" s="17"/>
      <c r="JJG93" s="17"/>
      <c r="JJH93" s="17"/>
      <c r="JJI93" s="17"/>
      <c r="JJJ93" s="17"/>
      <c r="JJK93" s="17"/>
      <c r="JJL93" s="17"/>
      <c r="JJM93" s="17"/>
      <c r="JJN93" s="17"/>
      <c r="JJO93" s="17"/>
      <c r="JJP93" s="17"/>
      <c r="JJQ93" s="17"/>
      <c r="JJR93" s="17"/>
      <c r="JJS93" s="17"/>
      <c r="JJT93" s="17"/>
      <c r="JJU93" s="17"/>
      <c r="JJV93" s="17"/>
      <c r="JJW93" s="17"/>
      <c r="JJX93" s="17"/>
      <c r="JJY93" s="17"/>
      <c r="JJZ93" s="17"/>
      <c r="JKA93" s="17"/>
      <c r="JKB93" s="17"/>
      <c r="JKC93" s="17"/>
      <c r="JKD93" s="17"/>
      <c r="JKE93" s="17"/>
      <c r="JKF93" s="17"/>
      <c r="JKG93" s="17"/>
      <c r="JKH93" s="17"/>
      <c r="JKI93" s="17"/>
      <c r="JKJ93" s="17"/>
      <c r="JKK93" s="17"/>
      <c r="JKL93" s="17"/>
      <c r="JKM93" s="17"/>
      <c r="JKN93" s="17"/>
      <c r="JKO93" s="17"/>
      <c r="JKP93" s="17"/>
      <c r="JKQ93" s="17"/>
      <c r="JKR93" s="17"/>
      <c r="JKS93" s="17"/>
      <c r="JKT93" s="17"/>
      <c r="JKU93" s="17"/>
      <c r="JKV93" s="17"/>
      <c r="JKW93" s="17"/>
      <c r="JKX93" s="17"/>
      <c r="JKY93" s="17"/>
      <c r="JKZ93" s="17"/>
      <c r="JLA93" s="17"/>
      <c r="JLB93" s="17"/>
      <c r="JLC93" s="17"/>
      <c r="JLD93" s="17"/>
      <c r="JLE93" s="17"/>
      <c r="JLF93" s="17"/>
      <c r="JLG93" s="17"/>
      <c r="JLH93" s="17"/>
      <c r="JLI93" s="17"/>
      <c r="JLJ93" s="17"/>
      <c r="JLK93" s="17"/>
      <c r="JLL93" s="17"/>
      <c r="JLM93" s="17"/>
      <c r="JLN93" s="17"/>
      <c r="JLO93" s="17"/>
      <c r="JLP93" s="17"/>
      <c r="JLQ93" s="17"/>
      <c r="JLR93" s="17"/>
      <c r="JLS93" s="17"/>
      <c r="JLT93" s="17"/>
      <c r="JLU93" s="17"/>
      <c r="JLV93" s="17"/>
      <c r="JLW93" s="17"/>
      <c r="JLX93" s="17"/>
      <c r="JLY93" s="17"/>
      <c r="JLZ93" s="17"/>
      <c r="JMA93" s="17"/>
      <c r="JMB93" s="17"/>
      <c r="JMC93" s="17"/>
      <c r="JMD93" s="17"/>
      <c r="JME93" s="17"/>
      <c r="JMF93" s="17"/>
      <c r="JMG93" s="17"/>
      <c r="JMH93" s="17"/>
      <c r="JMI93" s="17"/>
      <c r="JMJ93" s="17"/>
      <c r="JMK93" s="17"/>
      <c r="JML93" s="17"/>
      <c r="JMM93" s="17"/>
      <c r="JMN93" s="17"/>
      <c r="JMO93" s="17"/>
      <c r="JMP93" s="17"/>
      <c r="JMQ93" s="17"/>
      <c r="JMR93" s="17"/>
      <c r="JMS93" s="17"/>
      <c r="JMT93" s="17"/>
      <c r="JMU93" s="17"/>
      <c r="JMV93" s="17"/>
      <c r="JMW93" s="17"/>
      <c r="JMX93" s="17"/>
      <c r="JMY93" s="17"/>
      <c r="JMZ93" s="17"/>
      <c r="JNA93" s="17"/>
      <c r="JNB93" s="17"/>
      <c r="JNC93" s="17"/>
      <c r="JND93" s="17"/>
      <c r="JNE93" s="17"/>
      <c r="JNF93" s="17"/>
      <c r="JNG93" s="17"/>
      <c r="JNH93" s="17"/>
      <c r="JNI93" s="17"/>
      <c r="JNJ93" s="17"/>
      <c r="JNK93" s="17"/>
      <c r="JNL93" s="17"/>
      <c r="JNM93" s="17"/>
      <c r="JNN93" s="17"/>
      <c r="JNO93" s="17"/>
      <c r="JNP93" s="17"/>
      <c r="JNQ93" s="17"/>
      <c r="JNR93" s="17"/>
      <c r="JNS93" s="17"/>
      <c r="JNT93" s="17"/>
      <c r="JNU93" s="17"/>
      <c r="JNV93" s="17"/>
      <c r="JNW93" s="17"/>
      <c r="JNX93" s="17"/>
      <c r="JNY93" s="17"/>
      <c r="JNZ93" s="17"/>
      <c r="JOA93" s="17"/>
      <c r="JOB93" s="17"/>
      <c r="JOC93" s="17"/>
      <c r="JOD93" s="17"/>
      <c r="JOE93" s="17"/>
      <c r="JOF93" s="17"/>
      <c r="JOG93" s="17"/>
      <c r="JOH93" s="17"/>
      <c r="JOI93" s="17"/>
      <c r="JOJ93" s="17"/>
      <c r="JOK93" s="17"/>
      <c r="JOL93" s="17"/>
      <c r="JOM93" s="17"/>
      <c r="JON93" s="17"/>
      <c r="JOO93" s="17"/>
      <c r="JOP93" s="17"/>
      <c r="JOQ93" s="17"/>
      <c r="JOR93" s="17"/>
      <c r="JOS93" s="17"/>
      <c r="JOT93" s="17"/>
      <c r="JOU93" s="17"/>
      <c r="JOV93" s="17"/>
      <c r="JOW93" s="17"/>
      <c r="JOX93" s="17"/>
      <c r="JOY93" s="17"/>
      <c r="JOZ93" s="17"/>
      <c r="JPA93" s="17"/>
      <c r="JPB93" s="17"/>
      <c r="JPC93" s="17"/>
      <c r="JPD93" s="17"/>
      <c r="JPE93" s="17"/>
      <c r="JPF93" s="17"/>
      <c r="JPG93" s="17"/>
      <c r="JPH93" s="17"/>
      <c r="JPI93" s="17"/>
      <c r="JPJ93" s="17"/>
      <c r="JPK93" s="17"/>
      <c r="JPL93" s="17"/>
      <c r="JPM93" s="17"/>
      <c r="JPN93" s="17"/>
      <c r="JPO93" s="17"/>
      <c r="JPP93" s="17"/>
      <c r="JPQ93" s="17"/>
      <c r="JPR93" s="17"/>
      <c r="JPS93" s="17"/>
      <c r="JPT93" s="17"/>
      <c r="JPU93" s="17"/>
      <c r="JPV93" s="17"/>
      <c r="JPW93" s="17"/>
      <c r="JPX93" s="17"/>
      <c r="JPY93" s="17"/>
      <c r="JPZ93" s="17"/>
      <c r="JQA93" s="17"/>
      <c r="JQB93" s="17"/>
      <c r="JQC93" s="17"/>
      <c r="JQD93" s="17"/>
      <c r="JQE93" s="17"/>
      <c r="JQF93" s="17"/>
      <c r="JQG93" s="17"/>
      <c r="JQH93" s="17"/>
      <c r="JQI93" s="17"/>
      <c r="JQJ93" s="17"/>
      <c r="JQK93" s="17"/>
      <c r="JQL93" s="17"/>
      <c r="JQM93" s="17"/>
      <c r="JQN93" s="17"/>
      <c r="JQO93" s="17"/>
      <c r="JQP93" s="17"/>
      <c r="JQQ93" s="17"/>
      <c r="JQR93" s="17"/>
      <c r="JQS93" s="17"/>
      <c r="JQT93" s="17"/>
      <c r="JQU93" s="17"/>
      <c r="JQV93" s="17"/>
      <c r="JQW93" s="17"/>
      <c r="JQX93" s="17"/>
      <c r="JQY93" s="17"/>
      <c r="JQZ93" s="17"/>
      <c r="JRA93" s="17"/>
      <c r="JRB93" s="17"/>
      <c r="JRC93" s="17"/>
      <c r="JRD93" s="17"/>
      <c r="JRE93" s="17"/>
      <c r="JRF93" s="17"/>
      <c r="JRG93" s="17"/>
      <c r="JRH93" s="17"/>
      <c r="JRI93" s="17"/>
      <c r="JRJ93" s="17"/>
      <c r="JRK93" s="17"/>
      <c r="JRL93" s="17"/>
      <c r="JRM93" s="17"/>
      <c r="JRN93" s="17"/>
      <c r="JRO93" s="17"/>
      <c r="JRP93" s="17"/>
      <c r="JRQ93" s="17"/>
      <c r="JRR93" s="17"/>
      <c r="JRS93" s="17"/>
      <c r="JRT93" s="17"/>
      <c r="JRU93" s="17"/>
      <c r="JRV93" s="17"/>
      <c r="JRW93" s="17"/>
      <c r="JRX93" s="17"/>
      <c r="JRY93" s="17"/>
      <c r="JRZ93" s="17"/>
      <c r="JSA93" s="17"/>
      <c r="JSB93" s="17"/>
      <c r="JSC93" s="17"/>
      <c r="JSD93" s="17"/>
      <c r="JSE93" s="17"/>
      <c r="JSF93" s="17"/>
      <c r="JSG93" s="17"/>
      <c r="JSH93" s="17"/>
      <c r="JSI93" s="17"/>
      <c r="JSJ93" s="17"/>
      <c r="JSK93" s="17"/>
      <c r="JSL93" s="17"/>
      <c r="JSM93" s="17"/>
      <c r="JSN93" s="17"/>
      <c r="JSO93" s="17"/>
      <c r="JSP93" s="17"/>
      <c r="JSQ93" s="17"/>
      <c r="JSR93" s="17"/>
      <c r="JSS93" s="17"/>
      <c r="JST93" s="17"/>
      <c r="JSU93" s="17"/>
      <c r="JSV93" s="17"/>
      <c r="JSW93" s="17"/>
      <c r="JSX93" s="17"/>
      <c r="JSY93" s="17"/>
      <c r="JSZ93" s="17"/>
      <c r="JTA93" s="17"/>
      <c r="JTB93" s="17"/>
      <c r="JTC93" s="17"/>
      <c r="JTD93" s="17"/>
      <c r="JTE93" s="17"/>
      <c r="JTF93" s="17"/>
      <c r="JTG93" s="17"/>
      <c r="JTH93" s="17"/>
      <c r="JTI93" s="17"/>
      <c r="JTJ93" s="17"/>
      <c r="JTK93" s="17"/>
      <c r="JTL93" s="17"/>
      <c r="JTM93" s="17"/>
      <c r="JTN93" s="17"/>
      <c r="JTO93" s="17"/>
      <c r="JTP93" s="17"/>
      <c r="JTQ93" s="17"/>
      <c r="JTR93" s="17"/>
      <c r="JTS93" s="17"/>
      <c r="JTT93" s="17"/>
      <c r="JTU93" s="17"/>
      <c r="JTV93" s="17"/>
      <c r="JTW93" s="17"/>
      <c r="JTX93" s="17"/>
      <c r="JTY93" s="17"/>
      <c r="JTZ93" s="17"/>
      <c r="JUA93" s="17"/>
      <c r="JUB93" s="17"/>
      <c r="JUC93" s="17"/>
      <c r="JUD93" s="17"/>
      <c r="JUE93" s="17"/>
      <c r="JUF93" s="17"/>
      <c r="JUG93" s="17"/>
      <c r="JUH93" s="17"/>
      <c r="JUI93" s="17"/>
      <c r="JUJ93" s="17"/>
      <c r="JUK93" s="17"/>
      <c r="JUL93" s="17"/>
      <c r="JUM93" s="17"/>
      <c r="JUN93" s="17"/>
      <c r="JUO93" s="17"/>
      <c r="JUP93" s="17"/>
      <c r="JUQ93" s="17"/>
      <c r="JUR93" s="17"/>
      <c r="JUS93" s="17"/>
      <c r="JUT93" s="17"/>
      <c r="JUU93" s="17"/>
      <c r="JUV93" s="17"/>
      <c r="JUW93" s="17"/>
      <c r="JUX93" s="17"/>
      <c r="JUY93" s="17"/>
      <c r="JUZ93" s="17"/>
      <c r="JVA93" s="17"/>
      <c r="JVB93" s="17"/>
      <c r="JVC93" s="17"/>
      <c r="JVD93" s="17"/>
      <c r="JVE93" s="17"/>
      <c r="JVF93" s="17"/>
      <c r="JVG93" s="17"/>
      <c r="JVH93" s="17"/>
      <c r="JVI93" s="17"/>
      <c r="JVJ93" s="17"/>
      <c r="JVK93" s="17"/>
      <c r="JVL93" s="17"/>
      <c r="JVM93" s="17"/>
      <c r="JVN93" s="17"/>
      <c r="JVO93" s="17"/>
      <c r="JVP93" s="17"/>
      <c r="JVQ93" s="17"/>
      <c r="JVR93" s="17"/>
      <c r="JVS93" s="17"/>
      <c r="JVT93" s="17"/>
      <c r="JVU93" s="17"/>
      <c r="JVV93" s="17"/>
      <c r="JVW93" s="17"/>
      <c r="JVX93" s="17"/>
      <c r="JVY93" s="17"/>
      <c r="JVZ93" s="17"/>
      <c r="JWA93" s="17"/>
      <c r="JWB93" s="17"/>
      <c r="JWC93" s="17"/>
      <c r="JWD93" s="17"/>
      <c r="JWE93" s="17"/>
      <c r="JWF93" s="17"/>
      <c r="JWG93" s="17"/>
      <c r="JWH93" s="17"/>
      <c r="JWI93" s="17"/>
      <c r="JWJ93" s="17"/>
      <c r="JWK93" s="17"/>
      <c r="JWL93" s="17"/>
      <c r="JWM93" s="17"/>
      <c r="JWN93" s="17"/>
      <c r="JWO93" s="17"/>
      <c r="JWP93" s="17"/>
      <c r="JWQ93" s="17"/>
      <c r="JWR93" s="17"/>
      <c r="JWS93" s="17"/>
      <c r="JWT93" s="17"/>
      <c r="JWU93" s="17"/>
      <c r="JWV93" s="17"/>
      <c r="JWW93" s="17"/>
      <c r="JWX93" s="17"/>
      <c r="JWY93" s="17"/>
      <c r="JWZ93" s="17"/>
      <c r="JXA93" s="17"/>
      <c r="JXB93" s="17"/>
      <c r="JXC93" s="17"/>
      <c r="JXD93" s="17"/>
      <c r="JXE93" s="17"/>
      <c r="JXF93" s="17"/>
      <c r="JXG93" s="17"/>
      <c r="JXH93" s="17"/>
      <c r="JXI93" s="17"/>
      <c r="JXJ93" s="17"/>
      <c r="JXK93" s="17"/>
      <c r="JXL93" s="17"/>
      <c r="JXM93" s="17"/>
      <c r="JXN93" s="17"/>
      <c r="JXO93" s="17"/>
      <c r="JXP93" s="17"/>
      <c r="JXQ93" s="17"/>
      <c r="JXR93" s="17"/>
      <c r="JXS93" s="17"/>
      <c r="JXT93" s="17"/>
      <c r="JXU93" s="17"/>
      <c r="JXV93" s="17"/>
      <c r="JXW93" s="17"/>
      <c r="JXX93" s="17"/>
      <c r="JXY93" s="17"/>
      <c r="JXZ93" s="17"/>
      <c r="JYA93" s="17"/>
      <c r="JYB93" s="17"/>
      <c r="JYC93" s="17"/>
      <c r="JYD93" s="17"/>
      <c r="JYE93" s="17"/>
      <c r="JYF93" s="17"/>
      <c r="JYG93" s="17"/>
      <c r="JYH93" s="17"/>
      <c r="JYI93" s="17"/>
      <c r="JYJ93" s="17"/>
      <c r="JYK93" s="17"/>
      <c r="JYL93" s="17"/>
      <c r="JYM93" s="17"/>
      <c r="JYN93" s="17"/>
      <c r="JYO93" s="17"/>
      <c r="JYP93" s="17"/>
      <c r="JYQ93" s="17"/>
      <c r="JYR93" s="17"/>
      <c r="JYS93" s="17"/>
      <c r="JYT93" s="17"/>
      <c r="JYU93" s="17"/>
      <c r="JYV93" s="17"/>
      <c r="JYW93" s="17"/>
      <c r="JYX93" s="17"/>
      <c r="JYY93" s="17"/>
      <c r="JYZ93" s="17"/>
      <c r="JZA93" s="17"/>
      <c r="JZB93" s="17"/>
      <c r="JZC93" s="17"/>
      <c r="JZD93" s="17"/>
      <c r="JZE93" s="17"/>
      <c r="JZF93" s="17"/>
      <c r="JZG93" s="17"/>
      <c r="JZH93" s="17"/>
      <c r="JZI93" s="17"/>
      <c r="JZJ93" s="17"/>
      <c r="JZK93" s="17"/>
      <c r="JZL93" s="17"/>
      <c r="JZM93" s="17"/>
      <c r="JZN93" s="17"/>
      <c r="JZO93" s="17"/>
      <c r="JZP93" s="17"/>
      <c r="JZQ93" s="17"/>
      <c r="JZR93" s="17"/>
      <c r="JZS93" s="17"/>
      <c r="JZT93" s="17"/>
      <c r="JZU93" s="17"/>
      <c r="JZV93" s="17"/>
      <c r="JZW93" s="17"/>
      <c r="JZX93" s="17"/>
      <c r="JZY93" s="17"/>
      <c r="JZZ93" s="17"/>
      <c r="KAA93" s="17"/>
      <c r="KAB93" s="17"/>
      <c r="KAC93" s="17"/>
      <c r="KAD93" s="17"/>
      <c r="KAE93" s="17"/>
      <c r="KAF93" s="17"/>
      <c r="KAG93" s="17"/>
      <c r="KAH93" s="17"/>
      <c r="KAI93" s="17"/>
      <c r="KAJ93" s="17"/>
      <c r="KAK93" s="17"/>
      <c r="KAL93" s="17"/>
      <c r="KAM93" s="17"/>
      <c r="KAN93" s="17"/>
      <c r="KAO93" s="17"/>
      <c r="KAP93" s="17"/>
      <c r="KAQ93" s="17"/>
      <c r="KAR93" s="17"/>
      <c r="KAS93" s="17"/>
      <c r="KAT93" s="17"/>
      <c r="KAU93" s="17"/>
      <c r="KAV93" s="17"/>
      <c r="KAW93" s="17"/>
      <c r="KAX93" s="17"/>
      <c r="KAY93" s="17"/>
      <c r="KAZ93" s="17"/>
      <c r="KBA93" s="17"/>
      <c r="KBB93" s="17"/>
      <c r="KBC93" s="17"/>
      <c r="KBD93" s="17"/>
      <c r="KBE93" s="17"/>
      <c r="KBF93" s="17"/>
      <c r="KBG93" s="17"/>
      <c r="KBH93" s="17"/>
      <c r="KBI93" s="17"/>
      <c r="KBJ93" s="17"/>
      <c r="KBK93" s="17"/>
      <c r="KBL93" s="17"/>
      <c r="KBM93" s="17"/>
      <c r="KBN93" s="17"/>
      <c r="KBO93" s="17"/>
      <c r="KBP93" s="17"/>
      <c r="KBQ93" s="17"/>
      <c r="KBR93" s="17"/>
      <c r="KBS93" s="17"/>
      <c r="KBT93" s="17"/>
      <c r="KBU93" s="17"/>
      <c r="KBV93" s="17"/>
      <c r="KBW93" s="17"/>
      <c r="KBX93" s="17"/>
      <c r="KBY93" s="17"/>
      <c r="KBZ93" s="17"/>
      <c r="KCA93" s="17"/>
      <c r="KCB93" s="17"/>
      <c r="KCC93" s="17"/>
      <c r="KCD93" s="17"/>
      <c r="KCE93" s="17"/>
      <c r="KCF93" s="17"/>
      <c r="KCG93" s="17"/>
      <c r="KCH93" s="17"/>
      <c r="KCI93" s="17"/>
      <c r="KCJ93" s="17"/>
      <c r="KCK93" s="17"/>
      <c r="KCL93" s="17"/>
      <c r="KCM93" s="17"/>
      <c r="KCN93" s="17"/>
      <c r="KCO93" s="17"/>
      <c r="KCP93" s="17"/>
      <c r="KCQ93" s="17"/>
      <c r="KCR93" s="17"/>
      <c r="KCS93" s="17"/>
      <c r="KCT93" s="17"/>
      <c r="KCU93" s="17"/>
      <c r="KCV93" s="17"/>
      <c r="KCW93" s="17"/>
      <c r="KCX93" s="17"/>
      <c r="KCY93" s="17"/>
      <c r="KCZ93" s="17"/>
      <c r="KDA93" s="17"/>
      <c r="KDB93" s="17"/>
      <c r="KDC93" s="17"/>
      <c r="KDD93" s="17"/>
      <c r="KDE93" s="17"/>
      <c r="KDF93" s="17"/>
      <c r="KDG93" s="17"/>
      <c r="KDH93" s="17"/>
      <c r="KDI93" s="17"/>
      <c r="KDJ93" s="17"/>
      <c r="KDK93" s="17"/>
      <c r="KDL93" s="17"/>
      <c r="KDM93" s="17"/>
      <c r="KDN93" s="17"/>
      <c r="KDO93" s="17"/>
      <c r="KDP93" s="17"/>
      <c r="KDQ93" s="17"/>
      <c r="KDR93" s="17"/>
      <c r="KDS93" s="17"/>
      <c r="KDT93" s="17"/>
      <c r="KDU93" s="17"/>
      <c r="KDV93" s="17"/>
      <c r="KDW93" s="17"/>
      <c r="KDX93" s="17"/>
      <c r="KDY93" s="17"/>
      <c r="KDZ93" s="17"/>
      <c r="KEA93" s="17"/>
      <c r="KEB93" s="17"/>
      <c r="KEC93" s="17"/>
      <c r="KED93" s="17"/>
      <c r="KEE93" s="17"/>
      <c r="KEF93" s="17"/>
      <c r="KEG93" s="17"/>
      <c r="KEH93" s="17"/>
      <c r="KEI93" s="17"/>
      <c r="KEJ93" s="17"/>
      <c r="KEK93" s="17"/>
      <c r="KEL93" s="17"/>
      <c r="KEM93" s="17"/>
      <c r="KEN93" s="17"/>
      <c r="KEO93" s="17"/>
      <c r="KEP93" s="17"/>
      <c r="KEQ93" s="17"/>
      <c r="KER93" s="17"/>
      <c r="KES93" s="17"/>
      <c r="KET93" s="17"/>
      <c r="KEU93" s="17"/>
      <c r="KEV93" s="17"/>
      <c r="KEW93" s="17"/>
      <c r="KEX93" s="17"/>
      <c r="KEY93" s="17"/>
      <c r="KEZ93" s="17"/>
      <c r="KFA93" s="17"/>
      <c r="KFB93" s="17"/>
      <c r="KFC93" s="17"/>
      <c r="KFD93" s="17"/>
      <c r="KFE93" s="17"/>
      <c r="KFF93" s="17"/>
      <c r="KFG93" s="17"/>
      <c r="KFH93" s="17"/>
      <c r="KFI93" s="17"/>
      <c r="KFJ93" s="17"/>
      <c r="KFK93" s="17"/>
      <c r="KFL93" s="17"/>
      <c r="KFM93" s="17"/>
      <c r="KFN93" s="17"/>
      <c r="KFO93" s="17"/>
      <c r="KFP93" s="17"/>
      <c r="KFQ93" s="17"/>
      <c r="KFR93" s="17"/>
      <c r="KFS93" s="17"/>
      <c r="KFT93" s="17"/>
      <c r="KFU93" s="17"/>
      <c r="KFV93" s="17"/>
      <c r="KFW93" s="17"/>
      <c r="KFX93" s="17"/>
      <c r="KFY93" s="17"/>
      <c r="KFZ93" s="17"/>
      <c r="KGA93" s="17"/>
      <c r="KGB93" s="17"/>
      <c r="KGC93" s="17"/>
      <c r="KGD93" s="17"/>
      <c r="KGE93" s="17"/>
      <c r="KGF93" s="17"/>
      <c r="KGG93" s="17"/>
      <c r="KGH93" s="17"/>
      <c r="KGI93" s="17"/>
      <c r="KGJ93" s="17"/>
      <c r="KGK93" s="17"/>
      <c r="KGL93" s="17"/>
      <c r="KGM93" s="17"/>
      <c r="KGN93" s="17"/>
      <c r="KGO93" s="17"/>
      <c r="KGP93" s="17"/>
      <c r="KGQ93" s="17"/>
      <c r="KGR93" s="17"/>
      <c r="KGS93" s="17"/>
      <c r="KGT93" s="17"/>
      <c r="KGU93" s="17"/>
      <c r="KGV93" s="17"/>
      <c r="KGW93" s="17"/>
      <c r="KGX93" s="17"/>
      <c r="KGY93" s="17"/>
      <c r="KGZ93" s="17"/>
      <c r="KHA93" s="17"/>
      <c r="KHB93" s="17"/>
      <c r="KHC93" s="17"/>
      <c r="KHD93" s="17"/>
      <c r="KHE93" s="17"/>
      <c r="KHF93" s="17"/>
      <c r="KHG93" s="17"/>
      <c r="KHH93" s="17"/>
      <c r="KHI93" s="17"/>
      <c r="KHJ93" s="17"/>
      <c r="KHK93" s="17"/>
      <c r="KHL93" s="17"/>
      <c r="KHM93" s="17"/>
      <c r="KHN93" s="17"/>
      <c r="KHO93" s="17"/>
      <c r="KHP93" s="17"/>
      <c r="KHQ93" s="17"/>
      <c r="KHR93" s="17"/>
      <c r="KHS93" s="17"/>
      <c r="KHT93" s="17"/>
      <c r="KHU93" s="17"/>
      <c r="KHV93" s="17"/>
      <c r="KHW93" s="17"/>
      <c r="KHX93" s="17"/>
      <c r="KHY93" s="17"/>
      <c r="KHZ93" s="17"/>
      <c r="KIA93" s="17"/>
      <c r="KIB93" s="17"/>
      <c r="KIC93" s="17"/>
      <c r="KID93" s="17"/>
      <c r="KIE93" s="17"/>
      <c r="KIF93" s="17"/>
      <c r="KIG93" s="17"/>
      <c r="KIH93" s="17"/>
      <c r="KII93" s="17"/>
      <c r="KIJ93" s="17"/>
      <c r="KIK93" s="17"/>
      <c r="KIL93" s="17"/>
      <c r="KIM93" s="17"/>
      <c r="KIN93" s="17"/>
      <c r="KIO93" s="17"/>
      <c r="KIP93" s="17"/>
      <c r="KIQ93" s="17"/>
      <c r="KIR93" s="17"/>
      <c r="KIS93" s="17"/>
      <c r="KIT93" s="17"/>
      <c r="KIU93" s="17"/>
      <c r="KIV93" s="17"/>
      <c r="KIW93" s="17"/>
      <c r="KIX93" s="17"/>
      <c r="KIY93" s="17"/>
      <c r="KIZ93" s="17"/>
      <c r="KJA93" s="17"/>
      <c r="KJB93" s="17"/>
      <c r="KJC93" s="17"/>
      <c r="KJD93" s="17"/>
      <c r="KJE93" s="17"/>
      <c r="KJF93" s="17"/>
      <c r="KJG93" s="17"/>
      <c r="KJH93" s="17"/>
      <c r="KJI93" s="17"/>
      <c r="KJJ93" s="17"/>
      <c r="KJK93" s="17"/>
      <c r="KJL93" s="17"/>
      <c r="KJM93" s="17"/>
      <c r="KJN93" s="17"/>
      <c r="KJO93" s="17"/>
      <c r="KJP93" s="17"/>
      <c r="KJQ93" s="17"/>
      <c r="KJR93" s="17"/>
      <c r="KJS93" s="17"/>
      <c r="KJT93" s="17"/>
      <c r="KJU93" s="17"/>
      <c r="KJV93" s="17"/>
      <c r="KJW93" s="17"/>
      <c r="KJX93" s="17"/>
      <c r="KJY93" s="17"/>
      <c r="KJZ93" s="17"/>
      <c r="KKA93" s="17"/>
      <c r="KKB93" s="17"/>
      <c r="KKC93" s="17"/>
      <c r="KKD93" s="17"/>
      <c r="KKE93" s="17"/>
      <c r="KKF93" s="17"/>
      <c r="KKG93" s="17"/>
      <c r="KKH93" s="17"/>
      <c r="KKI93" s="17"/>
      <c r="KKJ93" s="17"/>
      <c r="KKK93" s="17"/>
      <c r="KKL93" s="17"/>
      <c r="KKM93" s="17"/>
      <c r="KKN93" s="17"/>
      <c r="KKO93" s="17"/>
      <c r="KKP93" s="17"/>
      <c r="KKQ93" s="17"/>
      <c r="KKR93" s="17"/>
      <c r="KKS93" s="17"/>
      <c r="KKT93" s="17"/>
      <c r="KKU93" s="17"/>
      <c r="KKV93" s="17"/>
      <c r="KKW93" s="17"/>
      <c r="KKX93" s="17"/>
      <c r="KKY93" s="17"/>
      <c r="KKZ93" s="17"/>
      <c r="KLA93" s="17"/>
      <c r="KLB93" s="17"/>
      <c r="KLC93" s="17"/>
      <c r="KLD93" s="17"/>
      <c r="KLE93" s="17"/>
      <c r="KLF93" s="17"/>
      <c r="KLG93" s="17"/>
      <c r="KLH93" s="17"/>
      <c r="KLI93" s="17"/>
      <c r="KLJ93" s="17"/>
      <c r="KLK93" s="17"/>
      <c r="KLL93" s="17"/>
      <c r="KLM93" s="17"/>
      <c r="KLN93" s="17"/>
      <c r="KLO93" s="17"/>
      <c r="KLP93" s="17"/>
      <c r="KLQ93" s="17"/>
      <c r="KLR93" s="17"/>
      <c r="KLS93" s="17"/>
      <c r="KLT93" s="17"/>
      <c r="KLU93" s="17"/>
      <c r="KLV93" s="17"/>
      <c r="KLW93" s="17"/>
      <c r="KLX93" s="17"/>
      <c r="KLY93" s="17"/>
      <c r="KLZ93" s="17"/>
      <c r="KMA93" s="17"/>
      <c r="KMB93" s="17"/>
      <c r="KMC93" s="17"/>
      <c r="KMD93" s="17"/>
      <c r="KME93" s="17"/>
      <c r="KMF93" s="17"/>
      <c r="KMG93" s="17"/>
      <c r="KMH93" s="17"/>
      <c r="KMI93" s="17"/>
      <c r="KMJ93" s="17"/>
      <c r="KMK93" s="17"/>
      <c r="KML93" s="17"/>
      <c r="KMM93" s="17"/>
      <c r="KMN93" s="17"/>
      <c r="KMO93" s="17"/>
      <c r="KMP93" s="17"/>
      <c r="KMQ93" s="17"/>
      <c r="KMR93" s="17"/>
      <c r="KMS93" s="17"/>
      <c r="KMT93" s="17"/>
      <c r="KMU93" s="17"/>
      <c r="KMV93" s="17"/>
      <c r="KMW93" s="17"/>
      <c r="KMX93" s="17"/>
      <c r="KMY93" s="17"/>
      <c r="KMZ93" s="17"/>
      <c r="KNA93" s="17"/>
      <c r="KNB93" s="17"/>
      <c r="KNC93" s="17"/>
      <c r="KND93" s="17"/>
      <c r="KNE93" s="17"/>
      <c r="KNF93" s="17"/>
      <c r="KNG93" s="17"/>
      <c r="KNH93" s="17"/>
      <c r="KNI93" s="17"/>
      <c r="KNJ93" s="17"/>
      <c r="KNK93" s="17"/>
      <c r="KNL93" s="17"/>
      <c r="KNM93" s="17"/>
      <c r="KNN93" s="17"/>
      <c r="KNO93" s="17"/>
      <c r="KNP93" s="17"/>
      <c r="KNQ93" s="17"/>
      <c r="KNR93" s="17"/>
      <c r="KNS93" s="17"/>
      <c r="KNT93" s="17"/>
      <c r="KNU93" s="17"/>
      <c r="KNV93" s="17"/>
      <c r="KNW93" s="17"/>
      <c r="KNX93" s="17"/>
      <c r="KNY93" s="17"/>
      <c r="KNZ93" s="17"/>
      <c r="KOA93" s="17"/>
      <c r="KOB93" s="17"/>
      <c r="KOC93" s="17"/>
      <c r="KOD93" s="17"/>
      <c r="KOE93" s="17"/>
      <c r="KOF93" s="17"/>
      <c r="KOG93" s="17"/>
      <c r="KOH93" s="17"/>
      <c r="KOI93" s="17"/>
      <c r="KOJ93" s="17"/>
      <c r="KOK93" s="17"/>
      <c r="KOL93" s="17"/>
      <c r="KOM93" s="17"/>
      <c r="KON93" s="17"/>
      <c r="KOO93" s="17"/>
      <c r="KOP93" s="17"/>
      <c r="KOQ93" s="17"/>
      <c r="KOR93" s="17"/>
      <c r="KOS93" s="17"/>
      <c r="KOT93" s="17"/>
      <c r="KOU93" s="17"/>
      <c r="KOV93" s="17"/>
      <c r="KOW93" s="17"/>
      <c r="KOX93" s="17"/>
      <c r="KOY93" s="17"/>
      <c r="KOZ93" s="17"/>
      <c r="KPA93" s="17"/>
      <c r="KPB93" s="17"/>
      <c r="KPC93" s="17"/>
      <c r="KPD93" s="17"/>
      <c r="KPE93" s="17"/>
      <c r="KPF93" s="17"/>
      <c r="KPG93" s="17"/>
      <c r="KPH93" s="17"/>
      <c r="KPI93" s="17"/>
      <c r="KPJ93" s="17"/>
      <c r="KPK93" s="17"/>
      <c r="KPL93" s="17"/>
      <c r="KPM93" s="17"/>
      <c r="KPN93" s="17"/>
      <c r="KPO93" s="17"/>
      <c r="KPP93" s="17"/>
      <c r="KPQ93" s="17"/>
      <c r="KPR93" s="17"/>
      <c r="KPS93" s="17"/>
      <c r="KPT93" s="17"/>
      <c r="KPU93" s="17"/>
      <c r="KPV93" s="17"/>
      <c r="KPW93" s="17"/>
      <c r="KPX93" s="17"/>
      <c r="KPY93" s="17"/>
      <c r="KPZ93" s="17"/>
      <c r="KQA93" s="17"/>
      <c r="KQB93" s="17"/>
      <c r="KQC93" s="17"/>
      <c r="KQD93" s="17"/>
      <c r="KQE93" s="17"/>
      <c r="KQF93" s="17"/>
      <c r="KQG93" s="17"/>
      <c r="KQH93" s="17"/>
      <c r="KQI93" s="17"/>
      <c r="KQJ93" s="17"/>
      <c r="KQK93" s="17"/>
      <c r="KQL93" s="17"/>
      <c r="KQM93" s="17"/>
      <c r="KQN93" s="17"/>
      <c r="KQO93" s="17"/>
      <c r="KQP93" s="17"/>
      <c r="KQQ93" s="17"/>
      <c r="KQR93" s="17"/>
      <c r="KQS93" s="17"/>
      <c r="KQT93" s="17"/>
      <c r="KQU93" s="17"/>
      <c r="KQV93" s="17"/>
      <c r="KQW93" s="17"/>
      <c r="KQX93" s="17"/>
      <c r="KQY93" s="17"/>
      <c r="KQZ93" s="17"/>
      <c r="KRA93" s="17"/>
      <c r="KRB93" s="17"/>
      <c r="KRC93" s="17"/>
      <c r="KRD93" s="17"/>
      <c r="KRE93" s="17"/>
      <c r="KRF93" s="17"/>
      <c r="KRG93" s="17"/>
      <c r="KRH93" s="17"/>
      <c r="KRI93" s="17"/>
      <c r="KRJ93" s="17"/>
      <c r="KRK93" s="17"/>
      <c r="KRL93" s="17"/>
      <c r="KRM93" s="17"/>
      <c r="KRN93" s="17"/>
      <c r="KRO93" s="17"/>
      <c r="KRP93" s="17"/>
      <c r="KRQ93" s="17"/>
      <c r="KRR93" s="17"/>
      <c r="KRS93" s="17"/>
      <c r="KRT93" s="17"/>
      <c r="KRU93" s="17"/>
      <c r="KRV93" s="17"/>
      <c r="KRW93" s="17"/>
      <c r="KRX93" s="17"/>
      <c r="KRY93" s="17"/>
      <c r="KRZ93" s="17"/>
      <c r="KSA93" s="17"/>
      <c r="KSB93" s="17"/>
      <c r="KSC93" s="17"/>
      <c r="KSD93" s="17"/>
      <c r="KSE93" s="17"/>
      <c r="KSF93" s="17"/>
      <c r="KSG93" s="17"/>
      <c r="KSH93" s="17"/>
      <c r="KSI93" s="17"/>
      <c r="KSJ93" s="17"/>
      <c r="KSK93" s="17"/>
      <c r="KSL93" s="17"/>
      <c r="KSM93" s="17"/>
      <c r="KSN93" s="17"/>
      <c r="KSO93" s="17"/>
      <c r="KSP93" s="17"/>
      <c r="KSQ93" s="17"/>
      <c r="KSR93" s="17"/>
      <c r="KSS93" s="17"/>
      <c r="KST93" s="17"/>
      <c r="KSU93" s="17"/>
      <c r="KSV93" s="17"/>
      <c r="KSW93" s="17"/>
      <c r="KSX93" s="17"/>
      <c r="KSY93" s="17"/>
      <c r="KSZ93" s="17"/>
      <c r="KTA93" s="17"/>
      <c r="KTB93" s="17"/>
      <c r="KTC93" s="17"/>
      <c r="KTD93" s="17"/>
      <c r="KTE93" s="17"/>
      <c r="KTF93" s="17"/>
      <c r="KTG93" s="17"/>
      <c r="KTH93" s="17"/>
      <c r="KTI93" s="17"/>
      <c r="KTJ93" s="17"/>
      <c r="KTK93" s="17"/>
      <c r="KTL93" s="17"/>
      <c r="KTM93" s="17"/>
      <c r="KTN93" s="17"/>
      <c r="KTO93" s="17"/>
      <c r="KTP93" s="17"/>
      <c r="KTQ93" s="17"/>
      <c r="KTR93" s="17"/>
      <c r="KTS93" s="17"/>
      <c r="KTT93" s="17"/>
      <c r="KTU93" s="17"/>
      <c r="KTV93" s="17"/>
      <c r="KTW93" s="17"/>
      <c r="KTX93" s="17"/>
      <c r="KTY93" s="17"/>
      <c r="KTZ93" s="17"/>
      <c r="KUA93" s="17"/>
      <c r="KUB93" s="17"/>
      <c r="KUC93" s="17"/>
      <c r="KUD93" s="17"/>
      <c r="KUE93" s="17"/>
      <c r="KUF93" s="17"/>
      <c r="KUG93" s="17"/>
      <c r="KUH93" s="17"/>
      <c r="KUI93" s="17"/>
      <c r="KUJ93" s="17"/>
      <c r="KUK93" s="17"/>
      <c r="KUL93" s="17"/>
      <c r="KUM93" s="17"/>
      <c r="KUN93" s="17"/>
      <c r="KUO93" s="17"/>
      <c r="KUP93" s="17"/>
      <c r="KUQ93" s="17"/>
      <c r="KUR93" s="17"/>
      <c r="KUS93" s="17"/>
      <c r="KUT93" s="17"/>
      <c r="KUU93" s="17"/>
      <c r="KUV93" s="17"/>
      <c r="KUW93" s="17"/>
      <c r="KUX93" s="17"/>
      <c r="KUY93" s="17"/>
      <c r="KUZ93" s="17"/>
      <c r="KVA93" s="17"/>
      <c r="KVB93" s="17"/>
      <c r="KVC93" s="17"/>
      <c r="KVD93" s="17"/>
      <c r="KVE93" s="17"/>
      <c r="KVF93" s="17"/>
      <c r="KVG93" s="17"/>
      <c r="KVH93" s="17"/>
      <c r="KVI93" s="17"/>
      <c r="KVJ93" s="17"/>
      <c r="KVK93" s="17"/>
      <c r="KVL93" s="17"/>
      <c r="KVM93" s="17"/>
      <c r="KVN93" s="17"/>
      <c r="KVO93" s="17"/>
      <c r="KVP93" s="17"/>
      <c r="KVQ93" s="17"/>
      <c r="KVR93" s="17"/>
      <c r="KVS93" s="17"/>
      <c r="KVT93" s="17"/>
      <c r="KVU93" s="17"/>
      <c r="KVV93" s="17"/>
      <c r="KVW93" s="17"/>
      <c r="KVX93" s="17"/>
      <c r="KVY93" s="17"/>
      <c r="KVZ93" s="17"/>
      <c r="KWA93" s="17"/>
      <c r="KWB93" s="17"/>
      <c r="KWC93" s="17"/>
      <c r="KWD93" s="17"/>
      <c r="KWE93" s="17"/>
      <c r="KWF93" s="17"/>
      <c r="KWG93" s="17"/>
      <c r="KWH93" s="17"/>
      <c r="KWI93" s="17"/>
      <c r="KWJ93" s="17"/>
      <c r="KWK93" s="17"/>
      <c r="KWL93" s="17"/>
      <c r="KWM93" s="17"/>
      <c r="KWN93" s="17"/>
      <c r="KWO93" s="17"/>
      <c r="KWP93" s="17"/>
      <c r="KWQ93" s="17"/>
      <c r="KWR93" s="17"/>
      <c r="KWS93" s="17"/>
      <c r="KWT93" s="17"/>
      <c r="KWU93" s="17"/>
      <c r="KWV93" s="17"/>
      <c r="KWW93" s="17"/>
      <c r="KWX93" s="17"/>
      <c r="KWY93" s="17"/>
      <c r="KWZ93" s="17"/>
      <c r="KXA93" s="17"/>
      <c r="KXB93" s="17"/>
      <c r="KXC93" s="17"/>
      <c r="KXD93" s="17"/>
      <c r="KXE93" s="17"/>
      <c r="KXF93" s="17"/>
      <c r="KXG93" s="17"/>
      <c r="KXH93" s="17"/>
      <c r="KXI93" s="17"/>
      <c r="KXJ93" s="17"/>
      <c r="KXK93" s="17"/>
      <c r="KXL93" s="17"/>
      <c r="KXM93" s="17"/>
      <c r="KXN93" s="17"/>
      <c r="KXO93" s="17"/>
      <c r="KXP93" s="17"/>
      <c r="KXQ93" s="17"/>
      <c r="KXR93" s="17"/>
      <c r="KXS93" s="17"/>
      <c r="KXT93" s="17"/>
      <c r="KXU93" s="17"/>
      <c r="KXV93" s="17"/>
      <c r="KXW93" s="17"/>
      <c r="KXX93" s="17"/>
      <c r="KXY93" s="17"/>
      <c r="KXZ93" s="17"/>
      <c r="KYA93" s="17"/>
      <c r="KYB93" s="17"/>
      <c r="KYC93" s="17"/>
      <c r="KYD93" s="17"/>
      <c r="KYE93" s="17"/>
      <c r="KYF93" s="17"/>
      <c r="KYG93" s="17"/>
      <c r="KYH93" s="17"/>
      <c r="KYI93" s="17"/>
      <c r="KYJ93" s="17"/>
      <c r="KYK93" s="17"/>
      <c r="KYL93" s="17"/>
      <c r="KYM93" s="17"/>
      <c r="KYN93" s="17"/>
      <c r="KYO93" s="17"/>
      <c r="KYP93" s="17"/>
      <c r="KYQ93" s="17"/>
      <c r="KYR93" s="17"/>
      <c r="KYS93" s="17"/>
      <c r="KYT93" s="17"/>
      <c r="KYU93" s="17"/>
      <c r="KYV93" s="17"/>
      <c r="KYW93" s="17"/>
      <c r="KYX93" s="17"/>
      <c r="KYY93" s="17"/>
      <c r="KYZ93" s="17"/>
      <c r="KZA93" s="17"/>
      <c r="KZB93" s="17"/>
      <c r="KZC93" s="17"/>
      <c r="KZD93" s="17"/>
      <c r="KZE93" s="17"/>
      <c r="KZF93" s="17"/>
      <c r="KZG93" s="17"/>
      <c r="KZH93" s="17"/>
      <c r="KZI93" s="17"/>
      <c r="KZJ93" s="17"/>
      <c r="KZK93" s="17"/>
      <c r="KZL93" s="17"/>
      <c r="KZM93" s="17"/>
      <c r="KZN93" s="17"/>
      <c r="KZO93" s="17"/>
      <c r="KZP93" s="17"/>
      <c r="KZQ93" s="17"/>
      <c r="KZR93" s="17"/>
      <c r="KZS93" s="17"/>
      <c r="KZT93" s="17"/>
      <c r="KZU93" s="17"/>
      <c r="KZV93" s="17"/>
      <c r="KZW93" s="17"/>
      <c r="KZX93" s="17"/>
      <c r="KZY93" s="17"/>
      <c r="KZZ93" s="17"/>
      <c r="LAA93" s="17"/>
      <c r="LAB93" s="17"/>
      <c r="LAC93" s="17"/>
      <c r="LAD93" s="17"/>
      <c r="LAE93" s="17"/>
      <c r="LAF93" s="17"/>
      <c r="LAG93" s="17"/>
      <c r="LAH93" s="17"/>
      <c r="LAI93" s="17"/>
      <c r="LAJ93" s="17"/>
      <c r="LAK93" s="17"/>
      <c r="LAL93" s="17"/>
      <c r="LAM93" s="17"/>
      <c r="LAN93" s="17"/>
      <c r="LAO93" s="17"/>
      <c r="LAP93" s="17"/>
      <c r="LAQ93" s="17"/>
      <c r="LAR93" s="17"/>
      <c r="LAS93" s="17"/>
      <c r="LAT93" s="17"/>
      <c r="LAU93" s="17"/>
      <c r="LAV93" s="17"/>
      <c r="LAW93" s="17"/>
      <c r="LAX93" s="17"/>
      <c r="LAY93" s="17"/>
      <c r="LAZ93" s="17"/>
      <c r="LBA93" s="17"/>
      <c r="LBB93" s="17"/>
      <c r="LBC93" s="17"/>
      <c r="LBD93" s="17"/>
      <c r="LBE93" s="17"/>
      <c r="LBF93" s="17"/>
      <c r="LBG93" s="17"/>
      <c r="LBH93" s="17"/>
      <c r="LBI93" s="17"/>
      <c r="LBJ93" s="17"/>
      <c r="LBK93" s="17"/>
      <c r="LBL93" s="17"/>
      <c r="LBM93" s="17"/>
      <c r="LBN93" s="17"/>
      <c r="LBO93" s="17"/>
      <c r="LBP93" s="17"/>
      <c r="LBQ93" s="17"/>
      <c r="LBR93" s="17"/>
      <c r="LBS93" s="17"/>
      <c r="LBT93" s="17"/>
      <c r="LBU93" s="17"/>
      <c r="LBV93" s="17"/>
      <c r="LBW93" s="17"/>
      <c r="LBX93" s="17"/>
      <c r="LBY93" s="17"/>
      <c r="LBZ93" s="17"/>
      <c r="LCA93" s="17"/>
      <c r="LCB93" s="17"/>
      <c r="LCC93" s="17"/>
      <c r="LCD93" s="17"/>
      <c r="LCE93" s="17"/>
      <c r="LCF93" s="17"/>
      <c r="LCG93" s="17"/>
      <c r="LCH93" s="17"/>
      <c r="LCI93" s="17"/>
      <c r="LCJ93" s="17"/>
      <c r="LCK93" s="17"/>
      <c r="LCL93" s="17"/>
      <c r="LCM93" s="17"/>
      <c r="LCN93" s="17"/>
      <c r="LCO93" s="17"/>
      <c r="LCP93" s="17"/>
      <c r="LCQ93" s="17"/>
      <c r="LCR93" s="17"/>
      <c r="LCS93" s="17"/>
      <c r="LCT93" s="17"/>
      <c r="LCU93" s="17"/>
      <c r="LCV93" s="17"/>
      <c r="LCW93" s="17"/>
      <c r="LCX93" s="17"/>
      <c r="LCY93" s="17"/>
      <c r="LCZ93" s="17"/>
      <c r="LDA93" s="17"/>
      <c r="LDB93" s="17"/>
      <c r="LDC93" s="17"/>
      <c r="LDD93" s="17"/>
      <c r="LDE93" s="17"/>
      <c r="LDF93" s="17"/>
      <c r="LDG93" s="17"/>
      <c r="LDH93" s="17"/>
      <c r="LDI93" s="17"/>
      <c r="LDJ93" s="17"/>
      <c r="LDK93" s="17"/>
      <c r="LDL93" s="17"/>
      <c r="LDM93" s="17"/>
      <c r="LDN93" s="17"/>
      <c r="LDO93" s="17"/>
      <c r="LDP93" s="17"/>
      <c r="LDQ93" s="17"/>
      <c r="LDR93" s="17"/>
      <c r="LDS93" s="17"/>
      <c r="LDT93" s="17"/>
      <c r="LDU93" s="17"/>
      <c r="LDV93" s="17"/>
      <c r="LDW93" s="17"/>
      <c r="LDX93" s="17"/>
      <c r="LDY93" s="17"/>
      <c r="LDZ93" s="17"/>
      <c r="LEA93" s="17"/>
      <c r="LEB93" s="17"/>
      <c r="LEC93" s="17"/>
      <c r="LED93" s="17"/>
      <c r="LEE93" s="17"/>
      <c r="LEF93" s="17"/>
      <c r="LEG93" s="17"/>
      <c r="LEH93" s="17"/>
      <c r="LEI93" s="17"/>
      <c r="LEJ93" s="17"/>
      <c r="LEK93" s="17"/>
      <c r="LEL93" s="17"/>
      <c r="LEM93" s="17"/>
      <c r="LEN93" s="17"/>
      <c r="LEO93" s="17"/>
      <c r="LEP93" s="17"/>
      <c r="LEQ93" s="17"/>
      <c r="LER93" s="17"/>
      <c r="LES93" s="17"/>
      <c r="LET93" s="17"/>
      <c r="LEU93" s="17"/>
      <c r="LEV93" s="17"/>
      <c r="LEW93" s="17"/>
      <c r="LEX93" s="17"/>
      <c r="LEY93" s="17"/>
      <c r="LEZ93" s="17"/>
      <c r="LFA93" s="17"/>
      <c r="LFB93" s="17"/>
      <c r="LFC93" s="17"/>
      <c r="LFD93" s="17"/>
      <c r="LFE93" s="17"/>
      <c r="LFF93" s="17"/>
      <c r="LFG93" s="17"/>
      <c r="LFH93" s="17"/>
      <c r="LFI93" s="17"/>
      <c r="LFJ93" s="17"/>
      <c r="LFK93" s="17"/>
      <c r="LFL93" s="17"/>
      <c r="LFM93" s="17"/>
      <c r="LFN93" s="17"/>
      <c r="LFO93" s="17"/>
      <c r="LFP93" s="17"/>
      <c r="LFQ93" s="17"/>
      <c r="LFR93" s="17"/>
      <c r="LFS93" s="17"/>
      <c r="LFT93" s="17"/>
      <c r="LFU93" s="17"/>
      <c r="LFV93" s="17"/>
      <c r="LFW93" s="17"/>
      <c r="LFX93" s="17"/>
      <c r="LFY93" s="17"/>
      <c r="LFZ93" s="17"/>
      <c r="LGA93" s="17"/>
      <c r="LGB93" s="17"/>
      <c r="LGC93" s="17"/>
      <c r="LGD93" s="17"/>
      <c r="LGE93" s="17"/>
      <c r="LGF93" s="17"/>
      <c r="LGG93" s="17"/>
      <c r="LGH93" s="17"/>
      <c r="LGI93" s="17"/>
      <c r="LGJ93" s="17"/>
      <c r="LGK93" s="17"/>
      <c r="LGL93" s="17"/>
      <c r="LGM93" s="17"/>
      <c r="LGN93" s="17"/>
      <c r="LGO93" s="17"/>
      <c r="LGP93" s="17"/>
      <c r="LGQ93" s="17"/>
      <c r="LGR93" s="17"/>
      <c r="LGS93" s="17"/>
      <c r="LGT93" s="17"/>
      <c r="LGU93" s="17"/>
      <c r="LGV93" s="17"/>
      <c r="LGW93" s="17"/>
      <c r="LGX93" s="17"/>
      <c r="LGY93" s="17"/>
      <c r="LGZ93" s="17"/>
      <c r="LHA93" s="17"/>
      <c r="LHB93" s="17"/>
      <c r="LHC93" s="17"/>
      <c r="LHD93" s="17"/>
      <c r="LHE93" s="17"/>
      <c r="LHF93" s="17"/>
      <c r="LHG93" s="17"/>
      <c r="LHH93" s="17"/>
      <c r="LHI93" s="17"/>
      <c r="LHJ93" s="17"/>
      <c r="LHK93" s="17"/>
      <c r="LHL93" s="17"/>
      <c r="LHM93" s="17"/>
      <c r="LHN93" s="17"/>
      <c r="LHO93" s="17"/>
      <c r="LHP93" s="17"/>
      <c r="LHQ93" s="17"/>
      <c r="LHR93" s="17"/>
      <c r="LHS93" s="17"/>
      <c r="LHT93" s="17"/>
      <c r="LHU93" s="17"/>
      <c r="LHV93" s="17"/>
      <c r="LHW93" s="17"/>
      <c r="LHX93" s="17"/>
      <c r="LHY93" s="17"/>
      <c r="LHZ93" s="17"/>
      <c r="LIA93" s="17"/>
      <c r="LIB93" s="17"/>
      <c r="LIC93" s="17"/>
      <c r="LID93" s="17"/>
      <c r="LIE93" s="17"/>
      <c r="LIF93" s="17"/>
      <c r="LIG93" s="17"/>
      <c r="LIH93" s="17"/>
      <c r="LII93" s="17"/>
      <c r="LIJ93" s="17"/>
      <c r="LIK93" s="17"/>
      <c r="LIL93" s="17"/>
      <c r="LIM93" s="17"/>
      <c r="LIN93" s="17"/>
      <c r="LIO93" s="17"/>
      <c r="LIP93" s="17"/>
      <c r="LIQ93" s="17"/>
      <c r="LIR93" s="17"/>
      <c r="LIS93" s="17"/>
      <c r="LIT93" s="17"/>
      <c r="LIU93" s="17"/>
      <c r="LIV93" s="17"/>
      <c r="LIW93" s="17"/>
      <c r="LIX93" s="17"/>
      <c r="LIY93" s="17"/>
      <c r="LIZ93" s="17"/>
      <c r="LJA93" s="17"/>
      <c r="LJB93" s="17"/>
      <c r="LJC93" s="17"/>
      <c r="LJD93" s="17"/>
      <c r="LJE93" s="17"/>
      <c r="LJF93" s="17"/>
      <c r="LJG93" s="17"/>
      <c r="LJH93" s="17"/>
      <c r="LJI93" s="17"/>
      <c r="LJJ93" s="17"/>
      <c r="LJK93" s="17"/>
      <c r="LJL93" s="17"/>
      <c r="LJM93" s="17"/>
      <c r="LJN93" s="17"/>
      <c r="LJO93" s="17"/>
      <c r="LJP93" s="17"/>
      <c r="LJQ93" s="17"/>
      <c r="LJR93" s="17"/>
      <c r="LJS93" s="17"/>
      <c r="LJT93" s="17"/>
      <c r="LJU93" s="17"/>
      <c r="LJV93" s="17"/>
      <c r="LJW93" s="17"/>
      <c r="LJX93" s="17"/>
      <c r="LJY93" s="17"/>
      <c r="LJZ93" s="17"/>
      <c r="LKA93" s="17"/>
      <c r="LKB93" s="17"/>
      <c r="LKC93" s="17"/>
      <c r="LKD93" s="17"/>
      <c r="LKE93" s="17"/>
      <c r="LKF93" s="17"/>
      <c r="LKG93" s="17"/>
      <c r="LKH93" s="17"/>
      <c r="LKI93" s="17"/>
      <c r="LKJ93" s="17"/>
      <c r="LKK93" s="17"/>
      <c r="LKL93" s="17"/>
      <c r="LKM93" s="17"/>
      <c r="LKN93" s="17"/>
      <c r="LKO93" s="17"/>
      <c r="LKP93" s="17"/>
      <c r="LKQ93" s="17"/>
      <c r="LKR93" s="17"/>
      <c r="LKS93" s="17"/>
      <c r="LKT93" s="17"/>
      <c r="LKU93" s="17"/>
      <c r="LKV93" s="17"/>
      <c r="LKW93" s="17"/>
      <c r="LKX93" s="17"/>
      <c r="LKY93" s="17"/>
      <c r="LKZ93" s="17"/>
      <c r="LLA93" s="17"/>
      <c r="LLB93" s="17"/>
      <c r="LLC93" s="17"/>
      <c r="LLD93" s="17"/>
      <c r="LLE93" s="17"/>
      <c r="LLF93" s="17"/>
      <c r="LLG93" s="17"/>
      <c r="LLH93" s="17"/>
      <c r="LLI93" s="17"/>
      <c r="LLJ93" s="17"/>
      <c r="LLK93" s="17"/>
      <c r="LLL93" s="17"/>
      <c r="LLM93" s="17"/>
      <c r="LLN93" s="17"/>
      <c r="LLO93" s="17"/>
      <c r="LLP93" s="17"/>
      <c r="LLQ93" s="17"/>
      <c r="LLR93" s="17"/>
      <c r="LLS93" s="17"/>
      <c r="LLT93" s="17"/>
      <c r="LLU93" s="17"/>
      <c r="LLV93" s="17"/>
      <c r="LLW93" s="17"/>
      <c r="LLX93" s="17"/>
      <c r="LLY93" s="17"/>
      <c r="LLZ93" s="17"/>
      <c r="LMA93" s="17"/>
      <c r="LMB93" s="17"/>
      <c r="LMC93" s="17"/>
      <c r="LMD93" s="17"/>
      <c r="LME93" s="17"/>
      <c r="LMF93" s="17"/>
      <c r="LMG93" s="17"/>
      <c r="LMH93" s="17"/>
      <c r="LMI93" s="17"/>
      <c r="LMJ93" s="17"/>
      <c r="LMK93" s="17"/>
      <c r="LML93" s="17"/>
      <c r="LMM93" s="17"/>
      <c r="LMN93" s="17"/>
      <c r="LMO93" s="17"/>
      <c r="LMP93" s="17"/>
      <c r="LMQ93" s="17"/>
      <c r="LMR93" s="17"/>
      <c r="LMS93" s="17"/>
      <c r="LMT93" s="17"/>
      <c r="LMU93" s="17"/>
      <c r="LMV93" s="17"/>
      <c r="LMW93" s="17"/>
      <c r="LMX93" s="17"/>
      <c r="LMY93" s="17"/>
      <c r="LMZ93" s="17"/>
      <c r="LNA93" s="17"/>
      <c r="LNB93" s="17"/>
      <c r="LNC93" s="17"/>
      <c r="LND93" s="17"/>
      <c r="LNE93" s="17"/>
      <c r="LNF93" s="17"/>
      <c r="LNG93" s="17"/>
      <c r="LNH93" s="17"/>
      <c r="LNI93" s="17"/>
      <c r="LNJ93" s="17"/>
      <c r="LNK93" s="17"/>
      <c r="LNL93" s="17"/>
      <c r="LNM93" s="17"/>
      <c r="LNN93" s="17"/>
      <c r="LNO93" s="17"/>
      <c r="LNP93" s="17"/>
      <c r="LNQ93" s="17"/>
      <c r="LNR93" s="17"/>
      <c r="LNS93" s="17"/>
      <c r="LNT93" s="17"/>
      <c r="LNU93" s="17"/>
      <c r="LNV93" s="17"/>
      <c r="LNW93" s="17"/>
      <c r="LNX93" s="17"/>
      <c r="LNY93" s="17"/>
      <c r="LNZ93" s="17"/>
      <c r="LOA93" s="17"/>
      <c r="LOB93" s="17"/>
      <c r="LOC93" s="17"/>
      <c r="LOD93" s="17"/>
      <c r="LOE93" s="17"/>
      <c r="LOF93" s="17"/>
      <c r="LOG93" s="17"/>
      <c r="LOH93" s="17"/>
      <c r="LOI93" s="17"/>
      <c r="LOJ93" s="17"/>
      <c r="LOK93" s="17"/>
      <c r="LOL93" s="17"/>
      <c r="LOM93" s="17"/>
      <c r="LON93" s="17"/>
      <c r="LOO93" s="17"/>
      <c r="LOP93" s="17"/>
      <c r="LOQ93" s="17"/>
      <c r="LOR93" s="17"/>
      <c r="LOS93" s="17"/>
      <c r="LOT93" s="17"/>
      <c r="LOU93" s="17"/>
      <c r="LOV93" s="17"/>
      <c r="LOW93" s="17"/>
      <c r="LOX93" s="17"/>
      <c r="LOY93" s="17"/>
      <c r="LOZ93" s="17"/>
      <c r="LPA93" s="17"/>
      <c r="LPB93" s="17"/>
      <c r="LPC93" s="17"/>
      <c r="LPD93" s="17"/>
      <c r="LPE93" s="17"/>
      <c r="LPF93" s="17"/>
      <c r="LPG93" s="17"/>
      <c r="LPH93" s="17"/>
      <c r="LPI93" s="17"/>
      <c r="LPJ93" s="17"/>
      <c r="LPK93" s="17"/>
      <c r="LPL93" s="17"/>
      <c r="LPM93" s="17"/>
      <c r="LPN93" s="17"/>
      <c r="LPO93" s="17"/>
      <c r="LPP93" s="17"/>
      <c r="LPQ93" s="17"/>
      <c r="LPR93" s="17"/>
      <c r="LPS93" s="17"/>
      <c r="LPT93" s="17"/>
      <c r="LPU93" s="17"/>
      <c r="LPV93" s="17"/>
      <c r="LPW93" s="17"/>
      <c r="LPX93" s="17"/>
      <c r="LPY93" s="17"/>
      <c r="LPZ93" s="17"/>
      <c r="LQA93" s="17"/>
      <c r="LQB93" s="17"/>
      <c r="LQC93" s="17"/>
      <c r="LQD93" s="17"/>
      <c r="LQE93" s="17"/>
      <c r="LQF93" s="17"/>
      <c r="LQG93" s="17"/>
      <c r="LQH93" s="17"/>
      <c r="LQI93" s="17"/>
      <c r="LQJ93" s="17"/>
      <c r="LQK93" s="17"/>
      <c r="LQL93" s="17"/>
      <c r="LQM93" s="17"/>
      <c r="LQN93" s="17"/>
      <c r="LQO93" s="17"/>
      <c r="LQP93" s="17"/>
      <c r="LQQ93" s="17"/>
      <c r="LQR93" s="17"/>
      <c r="LQS93" s="17"/>
      <c r="LQT93" s="17"/>
      <c r="LQU93" s="17"/>
      <c r="LQV93" s="17"/>
      <c r="LQW93" s="17"/>
      <c r="LQX93" s="17"/>
      <c r="LQY93" s="17"/>
      <c r="LQZ93" s="17"/>
      <c r="LRA93" s="17"/>
      <c r="LRB93" s="17"/>
      <c r="LRC93" s="17"/>
      <c r="LRD93" s="17"/>
      <c r="LRE93" s="17"/>
      <c r="LRF93" s="17"/>
      <c r="LRG93" s="17"/>
      <c r="LRH93" s="17"/>
      <c r="LRI93" s="17"/>
      <c r="LRJ93" s="17"/>
      <c r="LRK93" s="17"/>
      <c r="LRL93" s="17"/>
      <c r="LRM93" s="17"/>
      <c r="LRN93" s="17"/>
      <c r="LRO93" s="17"/>
      <c r="LRP93" s="17"/>
      <c r="LRQ93" s="17"/>
      <c r="LRR93" s="17"/>
      <c r="LRS93" s="17"/>
      <c r="LRT93" s="17"/>
      <c r="LRU93" s="17"/>
      <c r="LRV93" s="17"/>
      <c r="LRW93" s="17"/>
      <c r="LRX93" s="17"/>
      <c r="LRY93" s="17"/>
      <c r="LRZ93" s="17"/>
      <c r="LSA93" s="17"/>
      <c r="LSB93" s="17"/>
      <c r="LSC93" s="17"/>
      <c r="LSD93" s="17"/>
      <c r="LSE93" s="17"/>
      <c r="LSF93" s="17"/>
      <c r="LSG93" s="17"/>
      <c r="LSH93" s="17"/>
      <c r="LSI93" s="17"/>
      <c r="LSJ93" s="17"/>
      <c r="LSK93" s="17"/>
      <c r="LSL93" s="17"/>
      <c r="LSM93" s="17"/>
      <c r="LSN93" s="17"/>
      <c r="LSO93" s="17"/>
      <c r="LSP93" s="17"/>
      <c r="LSQ93" s="17"/>
      <c r="LSR93" s="17"/>
      <c r="LSS93" s="17"/>
      <c r="LST93" s="17"/>
      <c r="LSU93" s="17"/>
      <c r="LSV93" s="17"/>
      <c r="LSW93" s="17"/>
      <c r="LSX93" s="17"/>
      <c r="LSY93" s="17"/>
      <c r="LSZ93" s="17"/>
      <c r="LTA93" s="17"/>
      <c r="LTB93" s="17"/>
      <c r="LTC93" s="17"/>
      <c r="LTD93" s="17"/>
      <c r="LTE93" s="17"/>
      <c r="LTF93" s="17"/>
      <c r="LTG93" s="17"/>
      <c r="LTH93" s="17"/>
      <c r="LTI93" s="17"/>
      <c r="LTJ93" s="17"/>
      <c r="LTK93" s="17"/>
      <c r="LTL93" s="17"/>
      <c r="LTM93" s="17"/>
      <c r="LTN93" s="17"/>
      <c r="LTO93" s="17"/>
      <c r="LTP93" s="17"/>
      <c r="LTQ93" s="17"/>
      <c r="LTR93" s="17"/>
      <c r="LTS93" s="17"/>
      <c r="LTT93" s="17"/>
      <c r="LTU93" s="17"/>
      <c r="LTV93" s="17"/>
      <c r="LTW93" s="17"/>
      <c r="LTX93" s="17"/>
      <c r="LTY93" s="17"/>
      <c r="LTZ93" s="17"/>
      <c r="LUA93" s="17"/>
      <c r="LUB93" s="17"/>
      <c r="LUC93" s="17"/>
      <c r="LUD93" s="17"/>
      <c r="LUE93" s="17"/>
      <c r="LUF93" s="17"/>
      <c r="LUG93" s="17"/>
      <c r="LUH93" s="17"/>
      <c r="LUI93" s="17"/>
      <c r="LUJ93" s="17"/>
      <c r="LUK93" s="17"/>
      <c r="LUL93" s="17"/>
      <c r="LUM93" s="17"/>
      <c r="LUN93" s="17"/>
      <c r="LUO93" s="17"/>
      <c r="LUP93" s="17"/>
      <c r="LUQ93" s="17"/>
      <c r="LUR93" s="17"/>
      <c r="LUS93" s="17"/>
      <c r="LUT93" s="17"/>
      <c r="LUU93" s="17"/>
      <c r="LUV93" s="17"/>
      <c r="LUW93" s="17"/>
      <c r="LUX93" s="17"/>
      <c r="LUY93" s="17"/>
      <c r="LUZ93" s="17"/>
      <c r="LVA93" s="17"/>
      <c r="LVB93" s="17"/>
      <c r="LVC93" s="17"/>
      <c r="LVD93" s="17"/>
      <c r="LVE93" s="17"/>
      <c r="LVF93" s="17"/>
      <c r="LVG93" s="17"/>
      <c r="LVH93" s="17"/>
      <c r="LVI93" s="17"/>
      <c r="LVJ93" s="17"/>
      <c r="LVK93" s="17"/>
      <c r="LVL93" s="17"/>
      <c r="LVM93" s="17"/>
      <c r="LVN93" s="17"/>
      <c r="LVO93" s="17"/>
      <c r="LVP93" s="17"/>
      <c r="LVQ93" s="17"/>
      <c r="LVR93" s="17"/>
      <c r="LVS93" s="17"/>
      <c r="LVT93" s="17"/>
      <c r="LVU93" s="17"/>
      <c r="LVV93" s="17"/>
      <c r="LVW93" s="17"/>
      <c r="LVX93" s="17"/>
      <c r="LVY93" s="17"/>
      <c r="LVZ93" s="17"/>
      <c r="LWA93" s="17"/>
      <c r="LWB93" s="17"/>
      <c r="LWC93" s="17"/>
      <c r="LWD93" s="17"/>
      <c r="LWE93" s="17"/>
      <c r="LWF93" s="17"/>
      <c r="LWG93" s="17"/>
      <c r="LWH93" s="17"/>
      <c r="LWI93" s="17"/>
      <c r="LWJ93" s="17"/>
      <c r="LWK93" s="17"/>
      <c r="LWL93" s="17"/>
      <c r="LWM93" s="17"/>
      <c r="LWN93" s="17"/>
      <c r="LWO93" s="17"/>
      <c r="LWP93" s="17"/>
      <c r="LWQ93" s="17"/>
      <c r="LWR93" s="17"/>
      <c r="LWS93" s="17"/>
      <c r="LWT93" s="17"/>
      <c r="LWU93" s="17"/>
      <c r="LWV93" s="17"/>
      <c r="LWW93" s="17"/>
      <c r="LWX93" s="17"/>
      <c r="LWY93" s="17"/>
      <c r="LWZ93" s="17"/>
      <c r="LXA93" s="17"/>
      <c r="LXB93" s="17"/>
      <c r="LXC93" s="17"/>
      <c r="LXD93" s="17"/>
      <c r="LXE93" s="17"/>
      <c r="LXF93" s="17"/>
      <c r="LXG93" s="17"/>
      <c r="LXH93" s="17"/>
      <c r="LXI93" s="17"/>
      <c r="LXJ93" s="17"/>
      <c r="LXK93" s="17"/>
      <c r="LXL93" s="17"/>
      <c r="LXM93" s="17"/>
      <c r="LXN93" s="17"/>
      <c r="LXO93" s="17"/>
      <c r="LXP93" s="17"/>
      <c r="LXQ93" s="17"/>
      <c r="LXR93" s="17"/>
      <c r="LXS93" s="17"/>
      <c r="LXT93" s="17"/>
      <c r="LXU93" s="17"/>
      <c r="LXV93" s="17"/>
      <c r="LXW93" s="17"/>
      <c r="LXX93" s="17"/>
      <c r="LXY93" s="17"/>
      <c r="LXZ93" s="17"/>
      <c r="LYA93" s="17"/>
      <c r="LYB93" s="17"/>
      <c r="LYC93" s="17"/>
      <c r="LYD93" s="17"/>
      <c r="LYE93" s="17"/>
      <c r="LYF93" s="17"/>
      <c r="LYG93" s="17"/>
      <c r="LYH93" s="17"/>
      <c r="LYI93" s="17"/>
      <c r="LYJ93" s="17"/>
      <c r="LYK93" s="17"/>
      <c r="LYL93" s="17"/>
      <c r="LYM93" s="17"/>
      <c r="LYN93" s="17"/>
      <c r="LYO93" s="17"/>
      <c r="LYP93" s="17"/>
      <c r="LYQ93" s="17"/>
      <c r="LYR93" s="17"/>
      <c r="LYS93" s="17"/>
      <c r="LYT93" s="17"/>
      <c r="LYU93" s="17"/>
      <c r="LYV93" s="17"/>
      <c r="LYW93" s="17"/>
      <c r="LYX93" s="17"/>
      <c r="LYY93" s="17"/>
      <c r="LYZ93" s="17"/>
      <c r="LZA93" s="17"/>
      <c r="LZB93" s="17"/>
      <c r="LZC93" s="17"/>
      <c r="LZD93" s="17"/>
      <c r="LZE93" s="17"/>
      <c r="LZF93" s="17"/>
      <c r="LZG93" s="17"/>
      <c r="LZH93" s="17"/>
      <c r="LZI93" s="17"/>
      <c r="LZJ93" s="17"/>
      <c r="LZK93" s="17"/>
      <c r="LZL93" s="17"/>
      <c r="LZM93" s="17"/>
      <c r="LZN93" s="17"/>
      <c r="LZO93" s="17"/>
      <c r="LZP93" s="17"/>
      <c r="LZQ93" s="17"/>
      <c r="LZR93" s="17"/>
      <c r="LZS93" s="17"/>
      <c r="LZT93" s="17"/>
      <c r="LZU93" s="17"/>
      <c r="LZV93" s="17"/>
      <c r="LZW93" s="17"/>
      <c r="LZX93" s="17"/>
      <c r="LZY93" s="17"/>
      <c r="LZZ93" s="17"/>
      <c r="MAA93" s="17"/>
      <c r="MAB93" s="17"/>
      <c r="MAC93" s="17"/>
      <c r="MAD93" s="17"/>
      <c r="MAE93" s="17"/>
      <c r="MAF93" s="17"/>
      <c r="MAG93" s="17"/>
      <c r="MAH93" s="17"/>
      <c r="MAI93" s="17"/>
      <c r="MAJ93" s="17"/>
      <c r="MAK93" s="17"/>
      <c r="MAL93" s="17"/>
      <c r="MAM93" s="17"/>
      <c r="MAN93" s="17"/>
      <c r="MAO93" s="17"/>
      <c r="MAP93" s="17"/>
      <c r="MAQ93" s="17"/>
      <c r="MAR93" s="17"/>
      <c r="MAS93" s="17"/>
      <c r="MAT93" s="17"/>
      <c r="MAU93" s="17"/>
      <c r="MAV93" s="17"/>
      <c r="MAW93" s="17"/>
      <c r="MAX93" s="17"/>
      <c r="MAY93" s="17"/>
      <c r="MAZ93" s="17"/>
      <c r="MBA93" s="17"/>
      <c r="MBB93" s="17"/>
      <c r="MBC93" s="17"/>
      <c r="MBD93" s="17"/>
      <c r="MBE93" s="17"/>
      <c r="MBF93" s="17"/>
      <c r="MBG93" s="17"/>
      <c r="MBH93" s="17"/>
      <c r="MBI93" s="17"/>
      <c r="MBJ93" s="17"/>
      <c r="MBK93" s="17"/>
      <c r="MBL93" s="17"/>
      <c r="MBM93" s="17"/>
      <c r="MBN93" s="17"/>
      <c r="MBO93" s="17"/>
      <c r="MBP93" s="17"/>
      <c r="MBQ93" s="17"/>
      <c r="MBR93" s="17"/>
      <c r="MBS93" s="17"/>
      <c r="MBT93" s="17"/>
      <c r="MBU93" s="17"/>
      <c r="MBV93" s="17"/>
      <c r="MBW93" s="17"/>
      <c r="MBX93" s="17"/>
      <c r="MBY93" s="17"/>
      <c r="MBZ93" s="17"/>
      <c r="MCA93" s="17"/>
      <c r="MCB93" s="17"/>
      <c r="MCC93" s="17"/>
      <c r="MCD93" s="17"/>
      <c r="MCE93" s="17"/>
      <c r="MCF93" s="17"/>
      <c r="MCG93" s="17"/>
      <c r="MCH93" s="17"/>
      <c r="MCI93" s="17"/>
      <c r="MCJ93" s="17"/>
      <c r="MCK93" s="17"/>
      <c r="MCL93" s="17"/>
      <c r="MCM93" s="17"/>
      <c r="MCN93" s="17"/>
      <c r="MCO93" s="17"/>
      <c r="MCP93" s="17"/>
      <c r="MCQ93" s="17"/>
      <c r="MCR93" s="17"/>
      <c r="MCS93" s="17"/>
      <c r="MCT93" s="17"/>
      <c r="MCU93" s="17"/>
      <c r="MCV93" s="17"/>
      <c r="MCW93" s="17"/>
      <c r="MCX93" s="17"/>
      <c r="MCY93" s="17"/>
      <c r="MCZ93" s="17"/>
      <c r="MDA93" s="17"/>
      <c r="MDB93" s="17"/>
      <c r="MDC93" s="17"/>
      <c r="MDD93" s="17"/>
      <c r="MDE93" s="17"/>
      <c r="MDF93" s="17"/>
      <c r="MDG93" s="17"/>
      <c r="MDH93" s="17"/>
      <c r="MDI93" s="17"/>
      <c r="MDJ93" s="17"/>
      <c r="MDK93" s="17"/>
      <c r="MDL93" s="17"/>
      <c r="MDM93" s="17"/>
      <c r="MDN93" s="17"/>
      <c r="MDO93" s="17"/>
      <c r="MDP93" s="17"/>
      <c r="MDQ93" s="17"/>
      <c r="MDR93" s="17"/>
      <c r="MDS93" s="17"/>
      <c r="MDT93" s="17"/>
      <c r="MDU93" s="17"/>
      <c r="MDV93" s="17"/>
      <c r="MDW93" s="17"/>
      <c r="MDX93" s="17"/>
      <c r="MDY93" s="17"/>
      <c r="MDZ93" s="17"/>
      <c r="MEA93" s="17"/>
      <c r="MEB93" s="17"/>
      <c r="MEC93" s="17"/>
      <c r="MED93" s="17"/>
      <c r="MEE93" s="17"/>
      <c r="MEF93" s="17"/>
      <c r="MEG93" s="17"/>
      <c r="MEH93" s="17"/>
      <c r="MEI93" s="17"/>
      <c r="MEJ93" s="17"/>
      <c r="MEK93" s="17"/>
      <c r="MEL93" s="17"/>
      <c r="MEM93" s="17"/>
      <c r="MEN93" s="17"/>
      <c r="MEO93" s="17"/>
      <c r="MEP93" s="17"/>
      <c r="MEQ93" s="17"/>
      <c r="MER93" s="17"/>
      <c r="MES93" s="17"/>
      <c r="MET93" s="17"/>
      <c r="MEU93" s="17"/>
      <c r="MEV93" s="17"/>
      <c r="MEW93" s="17"/>
      <c r="MEX93" s="17"/>
      <c r="MEY93" s="17"/>
      <c r="MEZ93" s="17"/>
      <c r="MFA93" s="17"/>
      <c r="MFB93" s="17"/>
      <c r="MFC93" s="17"/>
      <c r="MFD93" s="17"/>
      <c r="MFE93" s="17"/>
      <c r="MFF93" s="17"/>
      <c r="MFG93" s="17"/>
      <c r="MFH93" s="17"/>
      <c r="MFI93" s="17"/>
      <c r="MFJ93" s="17"/>
      <c r="MFK93" s="17"/>
      <c r="MFL93" s="17"/>
      <c r="MFM93" s="17"/>
      <c r="MFN93" s="17"/>
      <c r="MFO93" s="17"/>
      <c r="MFP93" s="17"/>
      <c r="MFQ93" s="17"/>
      <c r="MFR93" s="17"/>
      <c r="MFS93" s="17"/>
      <c r="MFT93" s="17"/>
      <c r="MFU93" s="17"/>
      <c r="MFV93" s="17"/>
      <c r="MFW93" s="17"/>
      <c r="MFX93" s="17"/>
      <c r="MFY93" s="17"/>
      <c r="MFZ93" s="17"/>
      <c r="MGA93" s="17"/>
      <c r="MGB93" s="17"/>
      <c r="MGC93" s="17"/>
      <c r="MGD93" s="17"/>
      <c r="MGE93" s="17"/>
      <c r="MGF93" s="17"/>
      <c r="MGG93" s="17"/>
      <c r="MGH93" s="17"/>
      <c r="MGI93" s="17"/>
      <c r="MGJ93" s="17"/>
      <c r="MGK93" s="17"/>
      <c r="MGL93" s="17"/>
      <c r="MGM93" s="17"/>
      <c r="MGN93" s="17"/>
      <c r="MGO93" s="17"/>
      <c r="MGP93" s="17"/>
      <c r="MGQ93" s="17"/>
      <c r="MGR93" s="17"/>
      <c r="MGS93" s="17"/>
      <c r="MGT93" s="17"/>
      <c r="MGU93" s="17"/>
      <c r="MGV93" s="17"/>
      <c r="MGW93" s="17"/>
      <c r="MGX93" s="17"/>
      <c r="MGY93" s="17"/>
      <c r="MGZ93" s="17"/>
      <c r="MHA93" s="17"/>
      <c r="MHB93" s="17"/>
      <c r="MHC93" s="17"/>
      <c r="MHD93" s="17"/>
      <c r="MHE93" s="17"/>
      <c r="MHF93" s="17"/>
      <c r="MHG93" s="17"/>
      <c r="MHH93" s="17"/>
      <c r="MHI93" s="17"/>
      <c r="MHJ93" s="17"/>
      <c r="MHK93" s="17"/>
      <c r="MHL93" s="17"/>
      <c r="MHM93" s="17"/>
      <c r="MHN93" s="17"/>
      <c r="MHO93" s="17"/>
      <c r="MHP93" s="17"/>
      <c r="MHQ93" s="17"/>
      <c r="MHR93" s="17"/>
      <c r="MHS93" s="17"/>
      <c r="MHT93" s="17"/>
      <c r="MHU93" s="17"/>
      <c r="MHV93" s="17"/>
      <c r="MHW93" s="17"/>
      <c r="MHX93" s="17"/>
      <c r="MHY93" s="17"/>
      <c r="MHZ93" s="17"/>
      <c r="MIA93" s="17"/>
      <c r="MIB93" s="17"/>
      <c r="MIC93" s="17"/>
      <c r="MID93" s="17"/>
      <c r="MIE93" s="17"/>
      <c r="MIF93" s="17"/>
      <c r="MIG93" s="17"/>
      <c r="MIH93" s="17"/>
      <c r="MII93" s="17"/>
      <c r="MIJ93" s="17"/>
      <c r="MIK93" s="17"/>
      <c r="MIL93" s="17"/>
      <c r="MIM93" s="17"/>
      <c r="MIN93" s="17"/>
      <c r="MIO93" s="17"/>
      <c r="MIP93" s="17"/>
      <c r="MIQ93" s="17"/>
      <c r="MIR93" s="17"/>
      <c r="MIS93" s="17"/>
      <c r="MIT93" s="17"/>
      <c r="MIU93" s="17"/>
      <c r="MIV93" s="17"/>
      <c r="MIW93" s="17"/>
      <c r="MIX93" s="17"/>
      <c r="MIY93" s="17"/>
      <c r="MIZ93" s="17"/>
      <c r="MJA93" s="17"/>
      <c r="MJB93" s="17"/>
      <c r="MJC93" s="17"/>
      <c r="MJD93" s="17"/>
      <c r="MJE93" s="17"/>
      <c r="MJF93" s="17"/>
      <c r="MJG93" s="17"/>
      <c r="MJH93" s="17"/>
      <c r="MJI93" s="17"/>
      <c r="MJJ93" s="17"/>
      <c r="MJK93" s="17"/>
      <c r="MJL93" s="17"/>
      <c r="MJM93" s="17"/>
      <c r="MJN93" s="17"/>
      <c r="MJO93" s="17"/>
      <c r="MJP93" s="17"/>
      <c r="MJQ93" s="17"/>
      <c r="MJR93" s="17"/>
      <c r="MJS93" s="17"/>
      <c r="MJT93" s="17"/>
      <c r="MJU93" s="17"/>
      <c r="MJV93" s="17"/>
      <c r="MJW93" s="17"/>
      <c r="MJX93" s="17"/>
      <c r="MJY93" s="17"/>
      <c r="MJZ93" s="17"/>
      <c r="MKA93" s="17"/>
      <c r="MKB93" s="17"/>
      <c r="MKC93" s="17"/>
      <c r="MKD93" s="17"/>
      <c r="MKE93" s="17"/>
      <c r="MKF93" s="17"/>
      <c r="MKG93" s="17"/>
      <c r="MKH93" s="17"/>
      <c r="MKI93" s="17"/>
      <c r="MKJ93" s="17"/>
      <c r="MKK93" s="17"/>
      <c r="MKL93" s="17"/>
      <c r="MKM93" s="17"/>
      <c r="MKN93" s="17"/>
      <c r="MKO93" s="17"/>
      <c r="MKP93" s="17"/>
      <c r="MKQ93" s="17"/>
      <c r="MKR93" s="17"/>
      <c r="MKS93" s="17"/>
      <c r="MKT93" s="17"/>
      <c r="MKU93" s="17"/>
      <c r="MKV93" s="17"/>
      <c r="MKW93" s="17"/>
      <c r="MKX93" s="17"/>
      <c r="MKY93" s="17"/>
      <c r="MKZ93" s="17"/>
      <c r="MLA93" s="17"/>
      <c r="MLB93" s="17"/>
      <c r="MLC93" s="17"/>
      <c r="MLD93" s="17"/>
      <c r="MLE93" s="17"/>
      <c r="MLF93" s="17"/>
      <c r="MLG93" s="17"/>
      <c r="MLH93" s="17"/>
      <c r="MLI93" s="17"/>
      <c r="MLJ93" s="17"/>
      <c r="MLK93" s="17"/>
      <c r="MLL93" s="17"/>
      <c r="MLM93" s="17"/>
      <c r="MLN93" s="17"/>
      <c r="MLO93" s="17"/>
      <c r="MLP93" s="17"/>
      <c r="MLQ93" s="17"/>
      <c r="MLR93" s="17"/>
      <c r="MLS93" s="17"/>
      <c r="MLT93" s="17"/>
      <c r="MLU93" s="17"/>
      <c r="MLV93" s="17"/>
      <c r="MLW93" s="17"/>
      <c r="MLX93" s="17"/>
      <c r="MLY93" s="17"/>
      <c r="MLZ93" s="17"/>
      <c r="MMA93" s="17"/>
      <c r="MMB93" s="17"/>
      <c r="MMC93" s="17"/>
      <c r="MMD93" s="17"/>
      <c r="MME93" s="17"/>
      <c r="MMF93" s="17"/>
      <c r="MMG93" s="17"/>
      <c r="MMH93" s="17"/>
      <c r="MMI93" s="17"/>
      <c r="MMJ93" s="17"/>
      <c r="MMK93" s="17"/>
      <c r="MML93" s="17"/>
      <c r="MMM93" s="17"/>
      <c r="MMN93" s="17"/>
      <c r="MMO93" s="17"/>
      <c r="MMP93" s="17"/>
      <c r="MMQ93" s="17"/>
      <c r="MMR93" s="17"/>
      <c r="MMS93" s="17"/>
      <c r="MMT93" s="17"/>
      <c r="MMU93" s="17"/>
      <c r="MMV93" s="17"/>
      <c r="MMW93" s="17"/>
      <c r="MMX93" s="17"/>
      <c r="MMY93" s="17"/>
      <c r="MMZ93" s="17"/>
      <c r="MNA93" s="17"/>
      <c r="MNB93" s="17"/>
      <c r="MNC93" s="17"/>
      <c r="MND93" s="17"/>
      <c r="MNE93" s="17"/>
      <c r="MNF93" s="17"/>
      <c r="MNG93" s="17"/>
      <c r="MNH93" s="17"/>
      <c r="MNI93" s="17"/>
      <c r="MNJ93" s="17"/>
      <c r="MNK93" s="17"/>
      <c r="MNL93" s="17"/>
      <c r="MNM93" s="17"/>
      <c r="MNN93" s="17"/>
      <c r="MNO93" s="17"/>
      <c r="MNP93" s="17"/>
      <c r="MNQ93" s="17"/>
      <c r="MNR93" s="17"/>
      <c r="MNS93" s="17"/>
      <c r="MNT93" s="17"/>
      <c r="MNU93" s="17"/>
      <c r="MNV93" s="17"/>
      <c r="MNW93" s="17"/>
      <c r="MNX93" s="17"/>
      <c r="MNY93" s="17"/>
      <c r="MNZ93" s="17"/>
      <c r="MOA93" s="17"/>
      <c r="MOB93" s="17"/>
      <c r="MOC93" s="17"/>
      <c r="MOD93" s="17"/>
      <c r="MOE93" s="17"/>
      <c r="MOF93" s="17"/>
      <c r="MOG93" s="17"/>
      <c r="MOH93" s="17"/>
      <c r="MOI93" s="17"/>
      <c r="MOJ93" s="17"/>
      <c r="MOK93" s="17"/>
      <c r="MOL93" s="17"/>
      <c r="MOM93" s="17"/>
      <c r="MON93" s="17"/>
      <c r="MOO93" s="17"/>
      <c r="MOP93" s="17"/>
      <c r="MOQ93" s="17"/>
      <c r="MOR93" s="17"/>
      <c r="MOS93" s="17"/>
      <c r="MOT93" s="17"/>
      <c r="MOU93" s="17"/>
      <c r="MOV93" s="17"/>
      <c r="MOW93" s="17"/>
      <c r="MOX93" s="17"/>
      <c r="MOY93" s="17"/>
      <c r="MOZ93" s="17"/>
      <c r="MPA93" s="17"/>
      <c r="MPB93" s="17"/>
      <c r="MPC93" s="17"/>
      <c r="MPD93" s="17"/>
      <c r="MPE93" s="17"/>
      <c r="MPF93" s="17"/>
      <c r="MPG93" s="17"/>
      <c r="MPH93" s="17"/>
      <c r="MPI93" s="17"/>
      <c r="MPJ93" s="17"/>
      <c r="MPK93" s="17"/>
      <c r="MPL93" s="17"/>
      <c r="MPM93" s="17"/>
      <c r="MPN93" s="17"/>
      <c r="MPO93" s="17"/>
      <c r="MPP93" s="17"/>
      <c r="MPQ93" s="17"/>
      <c r="MPR93" s="17"/>
      <c r="MPS93" s="17"/>
      <c r="MPT93" s="17"/>
      <c r="MPU93" s="17"/>
      <c r="MPV93" s="17"/>
      <c r="MPW93" s="17"/>
      <c r="MPX93" s="17"/>
      <c r="MPY93" s="17"/>
      <c r="MPZ93" s="17"/>
      <c r="MQA93" s="17"/>
      <c r="MQB93" s="17"/>
      <c r="MQC93" s="17"/>
      <c r="MQD93" s="17"/>
      <c r="MQE93" s="17"/>
      <c r="MQF93" s="17"/>
      <c r="MQG93" s="17"/>
      <c r="MQH93" s="17"/>
      <c r="MQI93" s="17"/>
      <c r="MQJ93" s="17"/>
      <c r="MQK93" s="17"/>
      <c r="MQL93" s="17"/>
      <c r="MQM93" s="17"/>
      <c r="MQN93" s="17"/>
      <c r="MQO93" s="17"/>
      <c r="MQP93" s="17"/>
      <c r="MQQ93" s="17"/>
      <c r="MQR93" s="17"/>
      <c r="MQS93" s="17"/>
      <c r="MQT93" s="17"/>
      <c r="MQU93" s="17"/>
      <c r="MQV93" s="17"/>
      <c r="MQW93" s="17"/>
      <c r="MQX93" s="17"/>
      <c r="MQY93" s="17"/>
      <c r="MQZ93" s="17"/>
      <c r="MRA93" s="17"/>
      <c r="MRB93" s="17"/>
      <c r="MRC93" s="17"/>
      <c r="MRD93" s="17"/>
      <c r="MRE93" s="17"/>
      <c r="MRF93" s="17"/>
      <c r="MRG93" s="17"/>
      <c r="MRH93" s="17"/>
      <c r="MRI93" s="17"/>
      <c r="MRJ93" s="17"/>
      <c r="MRK93" s="17"/>
      <c r="MRL93" s="17"/>
      <c r="MRM93" s="17"/>
      <c r="MRN93" s="17"/>
      <c r="MRO93" s="17"/>
      <c r="MRP93" s="17"/>
      <c r="MRQ93" s="17"/>
      <c r="MRR93" s="17"/>
      <c r="MRS93" s="17"/>
      <c r="MRT93" s="17"/>
      <c r="MRU93" s="17"/>
      <c r="MRV93" s="17"/>
      <c r="MRW93" s="17"/>
      <c r="MRX93" s="17"/>
      <c r="MRY93" s="17"/>
      <c r="MRZ93" s="17"/>
      <c r="MSA93" s="17"/>
      <c r="MSB93" s="17"/>
      <c r="MSC93" s="17"/>
      <c r="MSD93" s="17"/>
      <c r="MSE93" s="17"/>
      <c r="MSF93" s="17"/>
      <c r="MSG93" s="17"/>
      <c r="MSH93" s="17"/>
      <c r="MSI93" s="17"/>
      <c r="MSJ93" s="17"/>
      <c r="MSK93" s="17"/>
      <c r="MSL93" s="17"/>
      <c r="MSM93" s="17"/>
      <c r="MSN93" s="17"/>
      <c r="MSO93" s="17"/>
      <c r="MSP93" s="17"/>
      <c r="MSQ93" s="17"/>
      <c r="MSR93" s="17"/>
      <c r="MSS93" s="17"/>
      <c r="MST93" s="17"/>
      <c r="MSU93" s="17"/>
      <c r="MSV93" s="17"/>
      <c r="MSW93" s="17"/>
      <c r="MSX93" s="17"/>
      <c r="MSY93" s="17"/>
      <c r="MSZ93" s="17"/>
      <c r="MTA93" s="17"/>
      <c r="MTB93" s="17"/>
      <c r="MTC93" s="17"/>
      <c r="MTD93" s="17"/>
      <c r="MTE93" s="17"/>
      <c r="MTF93" s="17"/>
      <c r="MTG93" s="17"/>
      <c r="MTH93" s="17"/>
      <c r="MTI93" s="17"/>
      <c r="MTJ93" s="17"/>
      <c r="MTK93" s="17"/>
      <c r="MTL93" s="17"/>
      <c r="MTM93" s="17"/>
      <c r="MTN93" s="17"/>
      <c r="MTO93" s="17"/>
      <c r="MTP93" s="17"/>
      <c r="MTQ93" s="17"/>
      <c r="MTR93" s="17"/>
      <c r="MTS93" s="17"/>
      <c r="MTT93" s="17"/>
      <c r="MTU93" s="17"/>
      <c r="MTV93" s="17"/>
      <c r="MTW93" s="17"/>
      <c r="MTX93" s="17"/>
      <c r="MTY93" s="17"/>
      <c r="MTZ93" s="17"/>
      <c r="MUA93" s="17"/>
      <c r="MUB93" s="17"/>
      <c r="MUC93" s="17"/>
      <c r="MUD93" s="17"/>
      <c r="MUE93" s="17"/>
      <c r="MUF93" s="17"/>
      <c r="MUG93" s="17"/>
      <c r="MUH93" s="17"/>
      <c r="MUI93" s="17"/>
      <c r="MUJ93" s="17"/>
      <c r="MUK93" s="17"/>
      <c r="MUL93" s="17"/>
      <c r="MUM93" s="17"/>
      <c r="MUN93" s="17"/>
      <c r="MUO93" s="17"/>
      <c r="MUP93" s="17"/>
      <c r="MUQ93" s="17"/>
      <c r="MUR93" s="17"/>
      <c r="MUS93" s="17"/>
      <c r="MUT93" s="17"/>
      <c r="MUU93" s="17"/>
      <c r="MUV93" s="17"/>
      <c r="MUW93" s="17"/>
      <c r="MUX93" s="17"/>
      <c r="MUY93" s="17"/>
      <c r="MUZ93" s="17"/>
      <c r="MVA93" s="17"/>
      <c r="MVB93" s="17"/>
      <c r="MVC93" s="17"/>
      <c r="MVD93" s="17"/>
      <c r="MVE93" s="17"/>
      <c r="MVF93" s="17"/>
      <c r="MVG93" s="17"/>
      <c r="MVH93" s="17"/>
      <c r="MVI93" s="17"/>
      <c r="MVJ93" s="17"/>
      <c r="MVK93" s="17"/>
      <c r="MVL93" s="17"/>
      <c r="MVM93" s="17"/>
      <c r="MVN93" s="17"/>
      <c r="MVO93" s="17"/>
      <c r="MVP93" s="17"/>
      <c r="MVQ93" s="17"/>
      <c r="MVR93" s="17"/>
      <c r="MVS93" s="17"/>
      <c r="MVT93" s="17"/>
      <c r="MVU93" s="17"/>
      <c r="MVV93" s="17"/>
      <c r="MVW93" s="17"/>
      <c r="MVX93" s="17"/>
      <c r="MVY93" s="17"/>
      <c r="MVZ93" s="17"/>
      <c r="MWA93" s="17"/>
      <c r="MWB93" s="17"/>
      <c r="MWC93" s="17"/>
      <c r="MWD93" s="17"/>
      <c r="MWE93" s="17"/>
      <c r="MWF93" s="17"/>
      <c r="MWG93" s="17"/>
      <c r="MWH93" s="17"/>
      <c r="MWI93" s="17"/>
      <c r="MWJ93" s="17"/>
      <c r="MWK93" s="17"/>
      <c r="MWL93" s="17"/>
      <c r="MWM93" s="17"/>
      <c r="MWN93" s="17"/>
      <c r="MWO93" s="17"/>
      <c r="MWP93" s="17"/>
      <c r="MWQ93" s="17"/>
      <c r="MWR93" s="17"/>
      <c r="MWS93" s="17"/>
      <c r="MWT93" s="17"/>
      <c r="MWU93" s="17"/>
      <c r="MWV93" s="17"/>
      <c r="MWW93" s="17"/>
      <c r="MWX93" s="17"/>
      <c r="MWY93" s="17"/>
      <c r="MWZ93" s="17"/>
      <c r="MXA93" s="17"/>
      <c r="MXB93" s="17"/>
      <c r="MXC93" s="17"/>
      <c r="MXD93" s="17"/>
      <c r="MXE93" s="17"/>
      <c r="MXF93" s="17"/>
      <c r="MXG93" s="17"/>
      <c r="MXH93" s="17"/>
      <c r="MXI93" s="17"/>
      <c r="MXJ93" s="17"/>
      <c r="MXK93" s="17"/>
      <c r="MXL93" s="17"/>
      <c r="MXM93" s="17"/>
      <c r="MXN93" s="17"/>
      <c r="MXO93" s="17"/>
      <c r="MXP93" s="17"/>
      <c r="MXQ93" s="17"/>
      <c r="MXR93" s="17"/>
      <c r="MXS93" s="17"/>
      <c r="MXT93" s="17"/>
      <c r="MXU93" s="17"/>
      <c r="MXV93" s="17"/>
      <c r="MXW93" s="17"/>
      <c r="MXX93" s="17"/>
      <c r="MXY93" s="17"/>
      <c r="MXZ93" s="17"/>
      <c r="MYA93" s="17"/>
      <c r="MYB93" s="17"/>
      <c r="MYC93" s="17"/>
      <c r="MYD93" s="17"/>
      <c r="MYE93" s="17"/>
      <c r="MYF93" s="17"/>
      <c r="MYG93" s="17"/>
      <c r="MYH93" s="17"/>
      <c r="MYI93" s="17"/>
      <c r="MYJ93" s="17"/>
      <c r="MYK93" s="17"/>
      <c r="MYL93" s="17"/>
      <c r="MYM93" s="17"/>
      <c r="MYN93" s="17"/>
      <c r="MYO93" s="17"/>
      <c r="MYP93" s="17"/>
      <c r="MYQ93" s="17"/>
      <c r="MYR93" s="17"/>
      <c r="MYS93" s="17"/>
      <c r="MYT93" s="17"/>
      <c r="MYU93" s="17"/>
      <c r="MYV93" s="17"/>
      <c r="MYW93" s="17"/>
      <c r="MYX93" s="17"/>
      <c r="MYY93" s="17"/>
      <c r="MYZ93" s="17"/>
      <c r="MZA93" s="17"/>
      <c r="MZB93" s="17"/>
      <c r="MZC93" s="17"/>
      <c r="MZD93" s="17"/>
      <c r="MZE93" s="17"/>
      <c r="MZF93" s="17"/>
      <c r="MZG93" s="17"/>
      <c r="MZH93" s="17"/>
      <c r="MZI93" s="17"/>
      <c r="MZJ93" s="17"/>
      <c r="MZK93" s="17"/>
      <c r="MZL93" s="17"/>
      <c r="MZM93" s="17"/>
      <c r="MZN93" s="17"/>
      <c r="MZO93" s="17"/>
      <c r="MZP93" s="17"/>
      <c r="MZQ93" s="17"/>
      <c r="MZR93" s="17"/>
      <c r="MZS93" s="17"/>
      <c r="MZT93" s="17"/>
      <c r="MZU93" s="17"/>
      <c r="MZV93" s="17"/>
      <c r="MZW93" s="17"/>
      <c r="MZX93" s="17"/>
      <c r="MZY93" s="17"/>
      <c r="MZZ93" s="17"/>
      <c r="NAA93" s="17"/>
      <c r="NAB93" s="17"/>
      <c r="NAC93" s="17"/>
      <c r="NAD93" s="17"/>
      <c r="NAE93" s="17"/>
      <c r="NAF93" s="17"/>
      <c r="NAG93" s="17"/>
      <c r="NAH93" s="17"/>
      <c r="NAI93" s="17"/>
      <c r="NAJ93" s="17"/>
      <c r="NAK93" s="17"/>
      <c r="NAL93" s="17"/>
      <c r="NAM93" s="17"/>
      <c r="NAN93" s="17"/>
      <c r="NAO93" s="17"/>
      <c r="NAP93" s="17"/>
      <c r="NAQ93" s="17"/>
      <c r="NAR93" s="17"/>
      <c r="NAS93" s="17"/>
      <c r="NAT93" s="17"/>
      <c r="NAU93" s="17"/>
      <c r="NAV93" s="17"/>
      <c r="NAW93" s="17"/>
      <c r="NAX93" s="17"/>
      <c r="NAY93" s="17"/>
      <c r="NAZ93" s="17"/>
      <c r="NBA93" s="17"/>
      <c r="NBB93" s="17"/>
      <c r="NBC93" s="17"/>
      <c r="NBD93" s="17"/>
      <c r="NBE93" s="17"/>
      <c r="NBF93" s="17"/>
      <c r="NBG93" s="17"/>
      <c r="NBH93" s="17"/>
      <c r="NBI93" s="17"/>
      <c r="NBJ93" s="17"/>
      <c r="NBK93" s="17"/>
      <c r="NBL93" s="17"/>
      <c r="NBM93" s="17"/>
      <c r="NBN93" s="17"/>
      <c r="NBO93" s="17"/>
      <c r="NBP93" s="17"/>
      <c r="NBQ93" s="17"/>
      <c r="NBR93" s="17"/>
      <c r="NBS93" s="17"/>
      <c r="NBT93" s="17"/>
      <c r="NBU93" s="17"/>
      <c r="NBV93" s="17"/>
      <c r="NBW93" s="17"/>
      <c r="NBX93" s="17"/>
      <c r="NBY93" s="17"/>
      <c r="NBZ93" s="17"/>
      <c r="NCA93" s="17"/>
      <c r="NCB93" s="17"/>
      <c r="NCC93" s="17"/>
      <c r="NCD93" s="17"/>
      <c r="NCE93" s="17"/>
      <c r="NCF93" s="17"/>
      <c r="NCG93" s="17"/>
      <c r="NCH93" s="17"/>
      <c r="NCI93" s="17"/>
      <c r="NCJ93" s="17"/>
      <c r="NCK93" s="17"/>
      <c r="NCL93" s="17"/>
      <c r="NCM93" s="17"/>
      <c r="NCN93" s="17"/>
      <c r="NCO93" s="17"/>
      <c r="NCP93" s="17"/>
      <c r="NCQ93" s="17"/>
      <c r="NCR93" s="17"/>
      <c r="NCS93" s="17"/>
      <c r="NCT93" s="17"/>
      <c r="NCU93" s="17"/>
      <c r="NCV93" s="17"/>
      <c r="NCW93" s="17"/>
      <c r="NCX93" s="17"/>
      <c r="NCY93" s="17"/>
      <c r="NCZ93" s="17"/>
      <c r="NDA93" s="17"/>
      <c r="NDB93" s="17"/>
      <c r="NDC93" s="17"/>
      <c r="NDD93" s="17"/>
      <c r="NDE93" s="17"/>
      <c r="NDF93" s="17"/>
      <c r="NDG93" s="17"/>
      <c r="NDH93" s="17"/>
      <c r="NDI93" s="17"/>
      <c r="NDJ93" s="17"/>
      <c r="NDK93" s="17"/>
      <c r="NDL93" s="17"/>
      <c r="NDM93" s="17"/>
      <c r="NDN93" s="17"/>
      <c r="NDO93" s="17"/>
      <c r="NDP93" s="17"/>
      <c r="NDQ93" s="17"/>
      <c r="NDR93" s="17"/>
      <c r="NDS93" s="17"/>
      <c r="NDT93" s="17"/>
      <c r="NDU93" s="17"/>
      <c r="NDV93" s="17"/>
      <c r="NDW93" s="17"/>
      <c r="NDX93" s="17"/>
      <c r="NDY93" s="17"/>
      <c r="NDZ93" s="17"/>
      <c r="NEA93" s="17"/>
      <c r="NEB93" s="17"/>
      <c r="NEC93" s="17"/>
      <c r="NED93" s="17"/>
      <c r="NEE93" s="17"/>
      <c r="NEF93" s="17"/>
      <c r="NEG93" s="17"/>
      <c r="NEH93" s="17"/>
      <c r="NEI93" s="17"/>
      <c r="NEJ93" s="17"/>
      <c r="NEK93" s="17"/>
      <c r="NEL93" s="17"/>
      <c r="NEM93" s="17"/>
      <c r="NEN93" s="17"/>
      <c r="NEO93" s="17"/>
      <c r="NEP93" s="17"/>
      <c r="NEQ93" s="17"/>
      <c r="NER93" s="17"/>
      <c r="NES93" s="17"/>
      <c r="NET93" s="17"/>
      <c r="NEU93" s="17"/>
      <c r="NEV93" s="17"/>
      <c r="NEW93" s="17"/>
      <c r="NEX93" s="17"/>
      <c r="NEY93" s="17"/>
      <c r="NEZ93" s="17"/>
      <c r="NFA93" s="17"/>
      <c r="NFB93" s="17"/>
      <c r="NFC93" s="17"/>
      <c r="NFD93" s="17"/>
      <c r="NFE93" s="17"/>
      <c r="NFF93" s="17"/>
      <c r="NFG93" s="17"/>
      <c r="NFH93" s="17"/>
      <c r="NFI93" s="17"/>
      <c r="NFJ93" s="17"/>
      <c r="NFK93" s="17"/>
      <c r="NFL93" s="17"/>
      <c r="NFM93" s="17"/>
      <c r="NFN93" s="17"/>
      <c r="NFO93" s="17"/>
      <c r="NFP93" s="17"/>
      <c r="NFQ93" s="17"/>
      <c r="NFR93" s="17"/>
      <c r="NFS93" s="17"/>
      <c r="NFT93" s="17"/>
      <c r="NFU93" s="17"/>
      <c r="NFV93" s="17"/>
      <c r="NFW93" s="17"/>
      <c r="NFX93" s="17"/>
      <c r="NFY93" s="17"/>
      <c r="NFZ93" s="17"/>
      <c r="NGA93" s="17"/>
      <c r="NGB93" s="17"/>
      <c r="NGC93" s="17"/>
      <c r="NGD93" s="17"/>
      <c r="NGE93" s="17"/>
      <c r="NGF93" s="17"/>
      <c r="NGG93" s="17"/>
      <c r="NGH93" s="17"/>
      <c r="NGI93" s="17"/>
      <c r="NGJ93" s="17"/>
      <c r="NGK93" s="17"/>
      <c r="NGL93" s="17"/>
      <c r="NGM93" s="17"/>
      <c r="NGN93" s="17"/>
      <c r="NGO93" s="17"/>
      <c r="NGP93" s="17"/>
      <c r="NGQ93" s="17"/>
      <c r="NGR93" s="17"/>
      <c r="NGS93" s="17"/>
      <c r="NGT93" s="17"/>
      <c r="NGU93" s="17"/>
      <c r="NGV93" s="17"/>
      <c r="NGW93" s="17"/>
      <c r="NGX93" s="17"/>
      <c r="NGY93" s="17"/>
      <c r="NGZ93" s="17"/>
      <c r="NHA93" s="17"/>
      <c r="NHB93" s="17"/>
      <c r="NHC93" s="17"/>
      <c r="NHD93" s="17"/>
      <c r="NHE93" s="17"/>
      <c r="NHF93" s="17"/>
      <c r="NHG93" s="17"/>
      <c r="NHH93" s="17"/>
      <c r="NHI93" s="17"/>
      <c r="NHJ93" s="17"/>
      <c r="NHK93" s="17"/>
      <c r="NHL93" s="17"/>
      <c r="NHM93" s="17"/>
      <c r="NHN93" s="17"/>
      <c r="NHO93" s="17"/>
      <c r="NHP93" s="17"/>
      <c r="NHQ93" s="17"/>
      <c r="NHR93" s="17"/>
      <c r="NHS93" s="17"/>
      <c r="NHT93" s="17"/>
      <c r="NHU93" s="17"/>
      <c r="NHV93" s="17"/>
      <c r="NHW93" s="17"/>
      <c r="NHX93" s="17"/>
      <c r="NHY93" s="17"/>
      <c r="NHZ93" s="17"/>
      <c r="NIA93" s="17"/>
      <c r="NIB93" s="17"/>
      <c r="NIC93" s="17"/>
      <c r="NID93" s="17"/>
      <c r="NIE93" s="17"/>
      <c r="NIF93" s="17"/>
      <c r="NIG93" s="17"/>
      <c r="NIH93" s="17"/>
      <c r="NII93" s="17"/>
      <c r="NIJ93" s="17"/>
      <c r="NIK93" s="17"/>
      <c r="NIL93" s="17"/>
      <c r="NIM93" s="17"/>
      <c r="NIN93" s="17"/>
      <c r="NIO93" s="17"/>
      <c r="NIP93" s="17"/>
      <c r="NIQ93" s="17"/>
      <c r="NIR93" s="17"/>
      <c r="NIS93" s="17"/>
      <c r="NIT93" s="17"/>
      <c r="NIU93" s="17"/>
      <c r="NIV93" s="17"/>
      <c r="NIW93" s="17"/>
      <c r="NIX93" s="17"/>
      <c r="NIY93" s="17"/>
      <c r="NIZ93" s="17"/>
      <c r="NJA93" s="17"/>
      <c r="NJB93" s="17"/>
      <c r="NJC93" s="17"/>
      <c r="NJD93" s="17"/>
      <c r="NJE93" s="17"/>
      <c r="NJF93" s="17"/>
      <c r="NJG93" s="17"/>
      <c r="NJH93" s="17"/>
      <c r="NJI93" s="17"/>
      <c r="NJJ93" s="17"/>
      <c r="NJK93" s="17"/>
      <c r="NJL93" s="17"/>
      <c r="NJM93" s="17"/>
      <c r="NJN93" s="17"/>
      <c r="NJO93" s="17"/>
      <c r="NJP93" s="17"/>
      <c r="NJQ93" s="17"/>
      <c r="NJR93" s="17"/>
      <c r="NJS93" s="17"/>
      <c r="NJT93" s="17"/>
      <c r="NJU93" s="17"/>
      <c r="NJV93" s="17"/>
      <c r="NJW93" s="17"/>
      <c r="NJX93" s="17"/>
      <c r="NJY93" s="17"/>
      <c r="NJZ93" s="17"/>
      <c r="NKA93" s="17"/>
      <c r="NKB93" s="17"/>
      <c r="NKC93" s="17"/>
      <c r="NKD93" s="17"/>
      <c r="NKE93" s="17"/>
      <c r="NKF93" s="17"/>
      <c r="NKG93" s="17"/>
      <c r="NKH93" s="17"/>
      <c r="NKI93" s="17"/>
      <c r="NKJ93" s="17"/>
      <c r="NKK93" s="17"/>
      <c r="NKL93" s="17"/>
      <c r="NKM93" s="17"/>
      <c r="NKN93" s="17"/>
      <c r="NKO93" s="17"/>
      <c r="NKP93" s="17"/>
      <c r="NKQ93" s="17"/>
      <c r="NKR93" s="17"/>
      <c r="NKS93" s="17"/>
      <c r="NKT93" s="17"/>
      <c r="NKU93" s="17"/>
      <c r="NKV93" s="17"/>
      <c r="NKW93" s="17"/>
      <c r="NKX93" s="17"/>
      <c r="NKY93" s="17"/>
      <c r="NKZ93" s="17"/>
      <c r="NLA93" s="17"/>
      <c r="NLB93" s="17"/>
      <c r="NLC93" s="17"/>
      <c r="NLD93" s="17"/>
      <c r="NLE93" s="17"/>
      <c r="NLF93" s="17"/>
      <c r="NLG93" s="17"/>
      <c r="NLH93" s="17"/>
      <c r="NLI93" s="17"/>
      <c r="NLJ93" s="17"/>
      <c r="NLK93" s="17"/>
      <c r="NLL93" s="17"/>
      <c r="NLM93" s="17"/>
      <c r="NLN93" s="17"/>
      <c r="NLO93" s="17"/>
      <c r="NLP93" s="17"/>
      <c r="NLQ93" s="17"/>
      <c r="NLR93" s="17"/>
      <c r="NLS93" s="17"/>
      <c r="NLT93" s="17"/>
      <c r="NLU93" s="17"/>
      <c r="NLV93" s="17"/>
      <c r="NLW93" s="17"/>
      <c r="NLX93" s="17"/>
      <c r="NLY93" s="17"/>
      <c r="NLZ93" s="17"/>
      <c r="NMA93" s="17"/>
      <c r="NMB93" s="17"/>
      <c r="NMC93" s="17"/>
      <c r="NMD93" s="17"/>
      <c r="NME93" s="17"/>
      <c r="NMF93" s="17"/>
      <c r="NMG93" s="17"/>
      <c r="NMH93" s="17"/>
      <c r="NMI93" s="17"/>
      <c r="NMJ93" s="17"/>
      <c r="NMK93" s="17"/>
      <c r="NML93" s="17"/>
      <c r="NMM93" s="17"/>
      <c r="NMN93" s="17"/>
      <c r="NMO93" s="17"/>
      <c r="NMP93" s="17"/>
      <c r="NMQ93" s="17"/>
      <c r="NMR93" s="17"/>
      <c r="NMS93" s="17"/>
      <c r="NMT93" s="17"/>
      <c r="NMU93" s="17"/>
      <c r="NMV93" s="17"/>
      <c r="NMW93" s="17"/>
      <c r="NMX93" s="17"/>
      <c r="NMY93" s="17"/>
      <c r="NMZ93" s="17"/>
      <c r="NNA93" s="17"/>
      <c r="NNB93" s="17"/>
      <c r="NNC93" s="17"/>
      <c r="NND93" s="17"/>
      <c r="NNE93" s="17"/>
      <c r="NNF93" s="17"/>
      <c r="NNG93" s="17"/>
      <c r="NNH93" s="17"/>
      <c r="NNI93" s="17"/>
      <c r="NNJ93" s="17"/>
      <c r="NNK93" s="17"/>
      <c r="NNL93" s="17"/>
      <c r="NNM93" s="17"/>
      <c r="NNN93" s="17"/>
      <c r="NNO93" s="17"/>
      <c r="NNP93" s="17"/>
      <c r="NNQ93" s="17"/>
      <c r="NNR93" s="17"/>
      <c r="NNS93" s="17"/>
      <c r="NNT93" s="17"/>
      <c r="NNU93" s="17"/>
      <c r="NNV93" s="17"/>
      <c r="NNW93" s="17"/>
      <c r="NNX93" s="17"/>
      <c r="NNY93" s="17"/>
      <c r="NNZ93" s="17"/>
      <c r="NOA93" s="17"/>
      <c r="NOB93" s="17"/>
      <c r="NOC93" s="17"/>
      <c r="NOD93" s="17"/>
      <c r="NOE93" s="17"/>
      <c r="NOF93" s="17"/>
      <c r="NOG93" s="17"/>
      <c r="NOH93" s="17"/>
      <c r="NOI93" s="17"/>
      <c r="NOJ93" s="17"/>
      <c r="NOK93" s="17"/>
      <c r="NOL93" s="17"/>
      <c r="NOM93" s="17"/>
      <c r="NON93" s="17"/>
      <c r="NOO93" s="17"/>
      <c r="NOP93" s="17"/>
      <c r="NOQ93" s="17"/>
      <c r="NOR93" s="17"/>
      <c r="NOS93" s="17"/>
      <c r="NOT93" s="17"/>
      <c r="NOU93" s="17"/>
      <c r="NOV93" s="17"/>
      <c r="NOW93" s="17"/>
      <c r="NOX93" s="17"/>
      <c r="NOY93" s="17"/>
      <c r="NOZ93" s="17"/>
      <c r="NPA93" s="17"/>
      <c r="NPB93" s="17"/>
      <c r="NPC93" s="17"/>
      <c r="NPD93" s="17"/>
      <c r="NPE93" s="17"/>
      <c r="NPF93" s="17"/>
      <c r="NPG93" s="17"/>
      <c r="NPH93" s="17"/>
      <c r="NPI93" s="17"/>
      <c r="NPJ93" s="17"/>
      <c r="NPK93" s="17"/>
      <c r="NPL93" s="17"/>
      <c r="NPM93" s="17"/>
      <c r="NPN93" s="17"/>
      <c r="NPO93" s="17"/>
      <c r="NPP93" s="17"/>
      <c r="NPQ93" s="17"/>
      <c r="NPR93" s="17"/>
      <c r="NPS93" s="17"/>
      <c r="NPT93" s="17"/>
      <c r="NPU93" s="17"/>
      <c r="NPV93" s="17"/>
      <c r="NPW93" s="17"/>
      <c r="NPX93" s="17"/>
      <c r="NPY93" s="17"/>
      <c r="NPZ93" s="17"/>
      <c r="NQA93" s="17"/>
      <c r="NQB93" s="17"/>
      <c r="NQC93" s="17"/>
      <c r="NQD93" s="17"/>
      <c r="NQE93" s="17"/>
      <c r="NQF93" s="17"/>
      <c r="NQG93" s="17"/>
      <c r="NQH93" s="17"/>
      <c r="NQI93" s="17"/>
      <c r="NQJ93" s="17"/>
      <c r="NQK93" s="17"/>
      <c r="NQL93" s="17"/>
      <c r="NQM93" s="17"/>
      <c r="NQN93" s="17"/>
      <c r="NQO93" s="17"/>
      <c r="NQP93" s="17"/>
      <c r="NQQ93" s="17"/>
      <c r="NQR93" s="17"/>
      <c r="NQS93" s="17"/>
      <c r="NQT93" s="17"/>
      <c r="NQU93" s="17"/>
      <c r="NQV93" s="17"/>
      <c r="NQW93" s="17"/>
      <c r="NQX93" s="17"/>
      <c r="NQY93" s="17"/>
      <c r="NQZ93" s="17"/>
      <c r="NRA93" s="17"/>
      <c r="NRB93" s="17"/>
      <c r="NRC93" s="17"/>
      <c r="NRD93" s="17"/>
      <c r="NRE93" s="17"/>
      <c r="NRF93" s="17"/>
      <c r="NRG93" s="17"/>
      <c r="NRH93" s="17"/>
      <c r="NRI93" s="17"/>
      <c r="NRJ93" s="17"/>
      <c r="NRK93" s="17"/>
      <c r="NRL93" s="17"/>
      <c r="NRM93" s="17"/>
      <c r="NRN93" s="17"/>
      <c r="NRO93" s="17"/>
      <c r="NRP93" s="17"/>
      <c r="NRQ93" s="17"/>
      <c r="NRR93" s="17"/>
      <c r="NRS93" s="17"/>
      <c r="NRT93" s="17"/>
      <c r="NRU93" s="17"/>
      <c r="NRV93" s="17"/>
      <c r="NRW93" s="17"/>
      <c r="NRX93" s="17"/>
      <c r="NRY93" s="17"/>
      <c r="NRZ93" s="17"/>
      <c r="NSA93" s="17"/>
      <c r="NSB93" s="17"/>
      <c r="NSC93" s="17"/>
      <c r="NSD93" s="17"/>
      <c r="NSE93" s="17"/>
      <c r="NSF93" s="17"/>
      <c r="NSG93" s="17"/>
      <c r="NSH93" s="17"/>
      <c r="NSI93" s="17"/>
      <c r="NSJ93" s="17"/>
      <c r="NSK93" s="17"/>
      <c r="NSL93" s="17"/>
      <c r="NSM93" s="17"/>
      <c r="NSN93" s="17"/>
      <c r="NSO93" s="17"/>
      <c r="NSP93" s="17"/>
      <c r="NSQ93" s="17"/>
      <c r="NSR93" s="17"/>
      <c r="NSS93" s="17"/>
      <c r="NST93" s="17"/>
      <c r="NSU93" s="17"/>
      <c r="NSV93" s="17"/>
      <c r="NSW93" s="17"/>
      <c r="NSX93" s="17"/>
      <c r="NSY93" s="17"/>
      <c r="NSZ93" s="17"/>
      <c r="NTA93" s="17"/>
      <c r="NTB93" s="17"/>
      <c r="NTC93" s="17"/>
      <c r="NTD93" s="17"/>
      <c r="NTE93" s="17"/>
      <c r="NTF93" s="17"/>
      <c r="NTG93" s="17"/>
      <c r="NTH93" s="17"/>
      <c r="NTI93" s="17"/>
      <c r="NTJ93" s="17"/>
      <c r="NTK93" s="17"/>
      <c r="NTL93" s="17"/>
      <c r="NTM93" s="17"/>
      <c r="NTN93" s="17"/>
      <c r="NTO93" s="17"/>
      <c r="NTP93" s="17"/>
      <c r="NTQ93" s="17"/>
      <c r="NTR93" s="17"/>
      <c r="NTS93" s="17"/>
      <c r="NTT93" s="17"/>
      <c r="NTU93" s="17"/>
      <c r="NTV93" s="17"/>
      <c r="NTW93" s="17"/>
      <c r="NTX93" s="17"/>
      <c r="NTY93" s="17"/>
      <c r="NTZ93" s="17"/>
      <c r="NUA93" s="17"/>
      <c r="NUB93" s="17"/>
      <c r="NUC93" s="17"/>
      <c r="NUD93" s="17"/>
      <c r="NUE93" s="17"/>
      <c r="NUF93" s="17"/>
      <c r="NUG93" s="17"/>
      <c r="NUH93" s="17"/>
      <c r="NUI93" s="17"/>
      <c r="NUJ93" s="17"/>
      <c r="NUK93" s="17"/>
      <c r="NUL93" s="17"/>
      <c r="NUM93" s="17"/>
      <c r="NUN93" s="17"/>
      <c r="NUO93" s="17"/>
      <c r="NUP93" s="17"/>
      <c r="NUQ93" s="17"/>
      <c r="NUR93" s="17"/>
      <c r="NUS93" s="17"/>
      <c r="NUT93" s="17"/>
      <c r="NUU93" s="17"/>
      <c r="NUV93" s="17"/>
      <c r="NUW93" s="17"/>
      <c r="NUX93" s="17"/>
      <c r="NUY93" s="17"/>
      <c r="NUZ93" s="17"/>
      <c r="NVA93" s="17"/>
      <c r="NVB93" s="17"/>
      <c r="NVC93" s="17"/>
      <c r="NVD93" s="17"/>
      <c r="NVE93" s="17"/>
      <c r="NVF93" s="17"/>
      <c r="NVG93" s="17"/>
      <c r="NVH93" s="17"/>
      <c r="NVI93" s="17"/>
      <c r="NVJ93" s="17"/>
      <c r="NVK93" s="17"/>
      <c r="NVL93" s="17"/>
      <c r="NVM93" s="17"/>
      <c r="NVN93" s="17"/>
      <c r="NVO93" s="17"/>
      <c r="NVP93" s="17"/>
      <c r="NVQ93" s="17"/>
      <c r="NVR93" s="17"/>
      <c r="NVS93" s="17"/>
      <c r="NVT93" s="17"/>
      <c r="NVU93" s="17"/>
      <c r="NVV93" s="17"/>
      <c r="NVW93" s="17"/>
      <c r="NVX93" s="17"/>
      <c r="NVY93" s="17"/>
      <c r="NVZ93" s="17"/>
      <c r="NWA93" s="17"/>
      <c r="NWB93" s="17"/>
      <c r="NWC93" s="17"/>
      <c r="NWD93" s="17"/>
      <c r="NWE93" s="17"/>
      <c r="NWF93" s="17"/>
      <c r="NWG93" s="17"/>
      <c r="NWH93" s="17"/>
      <c r="NWI93" s="17"/>
      <c r="NWJ93" s="17"/>
      <c r="NWK93" s="17"/>
      <c r="NWL93" s="17"/>
      <c r="NWM93" s="17"/>
      <c r="NWN93" s="17"/>
      <c r="NWO93" s="17"/>
      <c r="NWP93" s="17"/>
      <c r="NWQ93" s="17"/>
      <c r="NWR93" s="17"/>
      <c r="NWS93" s="17"/>
      <c r="NWT93" s="17"/>
      <c r="NWU93" s="17"/>
      <c r="NWV93" s="17"/>
      <c r="NWW93" s="17"/>
      <c r="NWX93" s="17"/>
      <c r="NWY93" s="17"/>
      <c r="NWZ93" s="17"/>
      <c r="NXA93" s="17"/>
      <c r="NXB93" s="17"/>
      <c r="NXC93" s="17"/>
      <c r="NXD93" s="17"/>
      <c r="NXE93" s="17"/>
      <c r="NXF93" s="17"/>
      <c r="NXG93" s="17"/>
      <c r="NXH93" s="17"/>
      <c r="NXI93" s="17"/>
      <c r="NXJ93" s="17"/>
      <c r="NXK93" s="17"/>
      <c r="NXL93" s="17"/>
      <c r="NXM93" s="17"/>
      <c r="NXN93" s="17"/>
      <c r="NXO93" s="17"/>
      <c r="NXP93" s="17"/>
      <c r="NXQ93" s="17"/>
      <c r="NXR93" s="17"/>
      <c r="NXS93" s="17"/>
      <c r="NXT93" s="17"/>
      <c r="NXU93" s="17"/>
      <c r="NXV93" s="17"/>
      <c r="NXW93" s="17"/>
      <c r="NXX93" s="17"/>
      <c r="NXY93" s="17"/>
      <c r="NXZ93" s="17"/>
      <c r="NYA93" s="17"/>
      <c r="NYB93" s="17"/>
      <c r="NYC93" s="17"/>
      <c r="NYD93" s="17"/>
      <c r="NYE93" s="17"/>
      <c r="NYF93" s="17"/>
      <c r="NYG93" s="17"/>
      <c r="NYH93" s="17"/>
      <c r="NYI93" s="17"/>
      <c r="NYJ93" s="17"/>
      <c r="NYK93" s="17"/>
      <c r="NYL93" s="17"/>
      <c r="NYM93" s="17"/>
      <c r="NYN93" s="17"/>
      <c r="NYO93" s="17"/>
      <c r="NYP93" s="17"/>
      <c r="NYQ93" s="17"/>
      <c r="NYR93" s="17"/>
      <c r="NYS93" s="17"/>
      <c r="NYT93" s="17"/>
      <c r="NYU93" s="17"/>
      <c r="NYV93" s="17"/>
      <c r="NYW93" s="17"/>
      <c r="NYX93" s="17"/>
      <c r="NYY93" s="17"/>
      <c r="NYZ93" s="17"/>
      <c r="NZA93" s="17"/>
      <c r="NZB93" s="17"/>
      <c r="NZC93" s="17"/>
      <c r="NZD93" s="17"/>
      <c r="NZE93" s="17"/>
      <c r="NZF93" s="17"/>
      <c r="NZG93" s="17"/>
      <c r="NZH93" s="17"/>
      <c r="NZI93" s="17"/>
      <c r="NZJ93" s="17"/>
      <c r="NZK93" s="17"/>
      <c r="NZL93" s="17"/>
      <c r="NZM93" s="17"/>
      <c r="NZN93" s="17"/>
      <c r="NZO93" s="17"/>
      <c r="NZP93" s="17"/>
      <c r="NZQ93" s="17"/>
      <c r="NZR93" s="17"/>
      <c r="NZS93" s="17"/>
      <c r="NZT93" s="17"/>
      <c r="NZU93" s="17"/>
      <c r="NZV93" s="17"/>
      <c r="NZW93" s="17"/>
      <c r="NZX93" s="17"/>
      <c r="NZY93" s="17"/>
      <c r="NZZ93" s="17"/>
      <c r="OAA93" s="17"/>
      <c r="OAB93" s="17"/>
      <c r="OAC93" s="17"/>
      <c r="OAD93" s="17"/>
      <c r="OAE93" s="17"/>
      <c r="OAF93" s="17"/>
      <c r="OAG93" s="17"/>
      <c r="OAH93" s="17"/>
      <c r="OAI93" s="17"/>
      <c r="OAJ93" s="17"/>
      <c r="OAK93" s="17"/>
      <c r="OAL93" s="17"/>
      <c r="OAM93" s="17"/>
      <c r="OAN93" s="17"/>
      <c r="OAO93" s="17"/>
      <c r="OAP93" s="17"/>
      <c r="OAQ93" s="17"/>
      <c r="OAR93" s="17"/>
      <c r="OAS93" s="17"/>
      <c r="OAT93" s="17"/>
      <c r="OAU93" s="17"/>
      <c r="OAV93" s="17"/>
      <c r="OAW93" s="17"/>
      <c r="OAX93" s="17"/>
      <c r="OAY93" s="17"/>
      <c r="OAZ93" s="17"/>
      <c r="OBA93" s="17"/>
      <c r="OBB93" s="17"/>
      <c r="OBC93" s="17"/>
      <c r="OBD93" s="17"/>
      <c r="OBE93" s="17"/>
      <c r="OBF93" s="17"/>
      <c r="OBG93" s="17"/>
      <c r="OBH93" s="17"/>
      <c r="OBI93" s="17"/>
      <c r="OBJ93" s="17"/>
      <c r="OBK93" s="17"/>
      <c r="OBL93" s="17"/>
      <c r="OBM93" s="17"/>
      <c r="OBN93" s="17"/>
      <c r="OBO93" s="17"/>
      <c r="OBP93" s="17"/>
      <c r="OBQ93" s="17"/>
      <c r="OBR93" s="17"/>
      <c r="OBS93" s="17"/>
      <c r="OBT93" s="17"/>
      <c r="OBU93" s="17"/>
      <c r="OBV93" s="17"/>
      <c r="OBW93" s="17"/>
      <c r="OBX93" s="17"/>
      <c r="OBY93" s="17"/>
      <c r="OBZ93" s="17"/>
      <c r="OCA93" s="17"/>
      <c r="OCB93" s="17"/>
      <c r="OCC93" s="17"/>
      <c r="OCD93" s="17"/>
      <c r="OCE93" s="17"/>
      <c r="OCF93" s="17"/>
      <c r="OCG93" s="17"/>
      <c r="OCH93" s="17"/>
      <c r="OCI93" s="17"/>
      <c r="OCJ93" s="17"/>
      <c r="OCK93" s="17"/>
      <c r="OCL93" s="17"/>
      <c r="OCM93" s="17"/>
      <c r="OCN93" s="17"/>
      <c r="OCO93" s="17"/>
      <c r="OCP93" s="17"/>
      <c r="OCQ93" s="17"/>
      <c r="OCR93" s="17"/>
      <c r="OCS93" s="17"/>
      <c r="OCT93" s="17"/>
      <c r="OCU93" s="17"/>
      <c r="OCV93" s="17"/>
      <c r="OCW93" s="17"/>
      <c r="OCX93" s="17"/>
      <c r="OCY93" s="17"/>
      <c r="OCZ93" s="17"/>
      <c r="ODA93" s="17"/>
      <c r="ODB93" s="17"/>
      <c r="ODC93" s="17"/>
      <c r="ODD93" s="17"/>
      <c r="ODE93" s="17"/>
      <c r="ODF93" s="17"/>
      <c r="ODG93" s="17"/>
      <c r="ODH93" s="17"/>
      <c r="ODI93" s="17"/>
      <c r="ODJ93" s="17"/>
      <c r="ODK93" s="17"/>
      <c r="ODL93" s="17"/>
      <c r="ODM93" s="17"/>
      <c r="ODN93" s="17"/>
      <c r="ODO93" s="17"/>
      <c r="ODP93" s="17"/>
      <c r="ODQ93" s="17"/>
      <c r="ODR93" s="17"/>
      <c r="ODS93" s="17"/>
      <c r="ODT93" s="17"/>
      <c r="ODU93" s="17"/>
      <c r="ODV93" s="17"/>
      <c r="ODW93" s="17"/>
      <c r="ODX93" s="17"/>
      <c r="ODY93" s="17"/>
      <c r="ODZ93" s="17"/>
      <c r="OEA93" s="17"/>
      <c r="OEB93" s="17"/>
      <c r="OEC93" s="17"/>
      <c r="OED93" s="17"/>
      <c r="OEE93" s="17"/>
      <c r="OEF93" s="17"/>
      <c r="OEG93" s="17"/>
      <c r="OEH93" s="17"/>
      <c r="OEI93" s="17"/>
      <c r="OEJ93" s="17"/>
      <c r="OEK93" s="17"/>
      <c r="OEL93" s="17"/>
      <c r="OEM93" s="17"/>
      <c r="OEN93" s="17"/>
      <c r="OEO93" s="17"/>
      <c r="OEP93" s="17"/>
      <c r="OEQ93" s="17"/>
      <c r="OER93" s="17"/>
      <c r="OES93" s="17"/>
      <c r="OET93" s="17"/>
      <c r="OEU93" s="17"/>
      <c r="OEV93" s="17"/>
      <c r="OEW93" s="17"/>
      <c r="OEX93" s="17"/>
      <c r="OEY93" s="17"/>
      <c r="OEZ93" s="17"/>
      <c r="OFA93" s="17"/>
      <c r="OFB93" s="17"/>
      <c r="OFC93" s="17"/>
      <c r="OFD93" s="17"/>
      <c r="OFE93" s="17"/>
      <c r="OFF93" s="17"/>
      <c r="OFG93" s="17"/>
      <c r="OFH93" s="17"/>
      <c r="OFI93" s="17"/>
      <c r="OFJ93" s="17"/>
      <c r="OFK93" s="17"/>
      <c r="OFL93" s="17"/>
      <c r="OFM93" s="17"/>
      <c r="OFN93" s="17"/>
      <c r="OFO93" s="17"/>
      <c r="OFP93" s="17"/>
      <c r="OFQ93" s="17"/>
      <c r="OFR93" s="17"/>
      <c r="OFS93" s="17"/>
      <c r="OFT93" s="17"/>
      <c r="OFU93" s="17"/>
      <c r="OFV93" s="17"/>
      <c r="OFW93" s="17"/>
      <c r="OFX93" s="17"/>
      <c r="OFY93" s="17"/>
      <c r="OFZ93" s="17"/>
      <c r="OGA93" s="17"/>
      <c r="OGB93" s="17"/>
      <c r="OGC93" s="17"/>
      <c r="OGD93" s="17"/>
      <c r="OGE93" s="17"/>
      <c r="OGF93" s="17"/>
      <c r="OGG93" s="17"/>
      <c r="OGH93" s="17"/>
      <c r="OGI93" s="17"/>
      <c r="OGJ93" s="17"/>
      <c r="OGK93" s="17"/>
      <c r="OGL93" s="17"/>
      <c r="OGM93" s="17"/>
      <c r="OGN93" s="17"/>
      <c r="OGO93" s="17"/>
      <c r="OGP93" s="17"/>
      <c r="OGQ93" s="17"/>
      <c r="OGR93" s="17"/>
      <c r="OGS93" s="17"/>
      <c r="OGT93" s="17"/>
      <c r="OGU93" s="17"/>
      <c r="OGV93" s="17"/>
      <c r="OGW93" s="17"/>
      <c r="OGX93" s="17"/>
      <c r="OGY93" s="17"/>
      <c r="OGZ93" s="17"/>
      <c r="OHA93" s="17"/>
      <c r="OHB93" s="17"/>
      <c r="OHC93" s="17"/>
      <c r="OHD93" s="17"/>
      <c r="OHE93" s="17"/>
      <c r="OHF93" s="17"/>
      <c r="OHG93" s="17"/>
      <c r="OHH93" s="17"/>
      <c r="OHI93" s="17"/>
      <c r="OHJ93" s="17"/>
      <c r="OHK93" s="17"/>
      <c r="OHL93" s="17"/>
      <c r="OHM93" s="17"/>
      <c r="OHN93" s="17"/>
      <c r="OHO93" s="17"/>
      <c r="OHP93" s="17"/>
      <c r="OHQ93" s="17"/>
      <c r="OHR93" s="17"/>
      <c r="OHS93" s="17"/>
      <c r="OHT93" s="17"/>
      <c r="OHU93" s="17"/>
      <c r="OHV93" s="17"/>
      <c r="OHW93" s="17"/>
      <c r="OHX93" s="17"/>
      <c r="OHY93" s="17"/>
      <c r="OHZ93" s="17"/>
      <c r="OIA93" s="17"/>
      <c r="OIB93" s="17"/>
      <c r="OIC93" s="17"/>
      <c r="OID93" s="17"/>
      <c r="OIE93" s="17"/>
      <c r="OIF93" s="17"/>
      <c r="OIG93" s="17"/>
      <c r="OIH93" s="17"/>
      <c r="OII93" s="17"/>
      <c r="OIJ93" s="17"/>
      <c r="OIK93" s="17"/>
      <c r="OIL93" s="17"/>
      <c r="OIM93" s="17"/>
      <c r="OIN93" s="17"/>
      <c r="OIO93" s="17"/>
      <c r="OIP93" s="17"/>
      <c r="OIQ93" s="17"/>
      <c r="OIR93" s="17"/>
      <c r="OIS93" s="17"/>
      <c r="OIT93" s="17"/>
      <c r="OIU93" s="17"/>
      <c r="OIV93" s="17"/>
      <c r="OIW93" s="17"/>
      <c r="OIX93" s="17"/>
      <c r="OIY93" s="17"/>
      <c r="OIZ93" s="17"/>
      <c r="OJA93" s="17"/>
      <c r="OJB93" s="17"/>
      <c r="OJC93" s="17"/>
      <c r="OJD93" s="17"/>
      <c r="OJE93" s="17"/>
      <c r="OJF93" s="17"/>
      <c r="OJG93" s="17"/>
      <c r="OJH93" s="17"/>
      <c r="OJI93" s="17"/>
      <c r="OJJ93" s="17"/>
      <c r="OJK93" s="17"/>
      <c r="OJL93" s="17"/>
      <c r="OJM93" s="17"/>
      <c r="OJN93" s="17"/>
      <c r="OJO93" s="17"/>
      <c r="OJP93" s="17"/>
      <c r="OJQ93" s="17"/>
      <c r="OJR93" s="17"/>
      <c r="OJS93" s="17"/>
      <c r="OJT93" s="17"/>
      <c r="OJU93" s="17"/>
      <c r="OJV93" s="17"/>
      <c r="OJW93" s="17"/>
      <c r="OJX93" s="17"/>
      <c r="OJY93" s="17"/>
      <c r="OJZ93" s="17"/>
      <c r="OKA93" s="17"/>
      <c r="OKB93" s="17"/>
      <c r="OKC93" s="17"/>
      <c r="OKD93" s="17"/>
      <c r="OKE93" s="17"/>
      <c r="OKF93" s="17"/>
      <c r="OKG93" s="17"/>
      <c r="OKH93" s="17"/>
      <c r="OKI93" s="17"/>
      <c r="OKJ93" s="17"/>
      <c r="OKK93" s="17"/>
      <c r="OKL93" s="17"/>
      <c r="OKM93" s="17"/>
      <c r="OKN93" s="17"/>
      <c r="OKO93" s="17"/>
      <c r="OKP93" s="17"/>
      <c r="OKQ93" s="17"/>
      <c r="OKR93" s="17"/>
      <c r="OKS93" s="17"/>
      <c r="OKT93" s="17"/>
      <c r="OKU93" s="17"/>
      <c r="OKV93" s="17"/>
      <c r="OKW93" s="17"/>
      <c r="OKX93" s="17"/>
      <c r="OKY93" s="17"/>
      <c r="OKZ93" s="17"/>
      <c r="OLA93" s="17"/>
      <c r="OLB93" s="17"/>
      <c r="OLC93" s="17"/>
      <c r="OLD93" s="17"/>
      <c r="OLE93" s="17"/>
      <c r="OLF93" s="17"/>
      <c r="OLG93" s="17"/>
      <c r="OLH93" s="17"/>
      <c r="OLI93" s="17"/>
      <c r="OLJ93" s="17"/>
      <c r="OLK93" s="17"/>
      <c r="OLL93" s="17"/>
      <c r="OLM93" s="17"/>
      <c r="OLN93" s="17"/>
      <c r="OLO93" s="17"/>
      <c r="OLP93" s="17"/>
      <c r="OLQ93" s="17"/>
      <c r="OLR93" s="17"/>
      <c r="OLS93" s="17"/>
      <c r="OLT93" s="17"/>
      <c r="OLU93" s="17"/>
      <c r="OLV93" s="17"/>
      <c r="OLW93" s="17"/>
      <c r="OLX93" s="17"/>
      <c r="OLY93" s="17"/>
      <c r="OLZ93" s="17"/>
      <c r="OMA93" s="17"/>
      <c r="OMB93" s="17"/>
      <c r="OMC93" s="17"/>
      <c r="OMD93" s="17"/>
      <c r="OME93" s="17"/>
      <c r="OMF93" s="17"/>
      <c r="OMG93" s="17"/>
      <c r="OMH93" s="17"/>
      <c r="OMI93" s="17"/>
      <c r="OMJ93" s="17"/>
      <c r="OMK93" s="17"/>
      <c r="OML93" s="17"/>
      <c r="OMM93" s="17"/>
      <c r="OMN93" s="17"/>
      <c r="OMO93" s="17"/>
      <c r="OMP93" s="17"/>
      <c r="OMQ93" s="17"/>
      <c r="OMR93" s="17"/>
      <c r="OMS93" s="17"/>
      <c r="OMT93" s="17"/>
      <c r="OMU93" s="17"/>
      <c r="OMV93" s="17"/>
      <c r="OMW93" s="17"/>
      <c r="OMX93" s="17"/>
      <c r="OMY93" s="17"/>
      <c r="OMZ93" s="17"/>
      <c r="ONA93" s="17"/>
      <c r="ONB93" s="17"/>
      <c r="ONC93" s="17"/>
      <c r="OND93" s="17"/>
      <c r="ONE93" s="17"/>
      <c r="ONF93" s="17"/>
      <c r="ONG93" s="17"/>
      <c r="ONH93" s="17"/>
      <c r="ONI93" s="17"/>
      <c r="ONJ93" s="17"/>
      <c r="ONK93" s="17"/>
      <c r="ONL93" s="17"/>
      <c r="ONM93" s="17"/>
      <c r="ONN93" s="17"/>
      <c r="ONO93" s="17"/>
      <c r="ONP93" s="17"/>
      <c r="ONQ93" s="17"/>
      <c r="ONR93" s="17"/>
      <c r="ONS93" s="17"/>
      <c r="ONT93" s="17"/>
      <c r="ONU93" s="17"/>
      <c r="ONV93" s="17"/>
      <c r="ONW93" s="17"/>
      <c r="ONX93" s="17"/>
      <c r="ONY93" s="17"/>
      <c r="ONZ93" s="17"/>
      <c r="OOA93" s="17"/>
      <c r="OOB93" s="17"/>
      <c r="OOC93" s="17"/>
      <c r="OOD93" s="17"/>
      <c r="OOE93" s="17"/>
      <c r="OOF93" s="17"/>
      <c r="OOG93" s="17"/>
      <c r="OOH93" s="17"/>
      <c r="OOI93" s="17"/>
      <c r="OOJ93" s="17"/>
      <c r="OOK93" s="17"/>
      <c r="OOL93" s="17"/>
      <c r="OOM93" s="17"/>
      <c r="OON93" s="17"/>
      <c r="OOO93" s="17"/>
      <c r="OOP93" s="17"/>
      <c r="OOQ93" s="17"/>
      <c r="OOR93" s="17"/>
      <c r="OOS93" s="17"/>
      <c r="OOT93" s="17"/>
      <c r="OOU93" s="17"/>
      <c r="OOV93" s="17"/>
      <c r="OOW93" s="17"/>
      <c r="OOX93" s="17"/>
      <c r="OOY93" s="17"/>
      <c r="OOZ93" s="17"/>
      <c r="OPA93" s="17"/>
      <c r="OPB93" s="17"/>
      <c r="OPC93" s="17"/>
      <c r="OPD93" s="17"/>
      <c r="OPE93" s="17"/>
      <c r="OPF93" s="17"/>
      <c r="OPG93" s="17"/>
      <c r="OPH93" s="17"/>
      <c r="OPI93" s="17"/>
      <c r="OPJ93" s="17"/>
      <c r="OPK93" s="17"/>
      <c r="OPL93" s="17"/>
      <c r="OPM93" s="17"/>
      <c r="OPN93" s="17"/>
      <c r="OPO93" s="17"/>
      <c r="OPP93" s="17"/>
      <c r="OPQ93" s="17"/>
      <c r="OPR93" s="17"/>
      <c r="OPS93" s="17"/>
      <c r="OPT93" s="17"/>
      <c r="OPU93" s="17"/>
      <c r="OPV93" s="17"/>
      <c r="OPW93" s="17"/>
      <c r="OPX93" s="17"/>
      <c r="OPY93" s="17"/>
      <c r="OPZ93" s="17"/>
      <c r="OQA93" s="17"/>
      <c r="OQB93" s="17"/>
      <c r="OQC93" s="17"/>
      <c r="OQD93" s="17"/>
      <c r="OQE93" s="17"/>
      <c r="OQF93" s="17"/>
      <c r="OQG93" s="17"/>
      <c r="OQH93" s="17"/>
      <c r="OQI93" s="17"/>
      <c r="OQJ93" s="17"/>
      <c r="OQK93" s="17"/>
      <c r="OQL93" s="17"/>
      <c r="OQM93" s="17"/>
      <c r="OQN93" s="17"/>
      <c r="OQO93" s="17"/>
      <c r="OQP93" s="17"/>
      <c r="OQQ93" s="17"/>
      <c r="OQR93" s="17"/>
      <c r="OQS93" s="17"/>
      <c r="OQT93" s="17"/>
      <c r="OQU93" s="17"/>
      <c r="OQV93" s="17"/>
      <c r="OQW93" s="17"/>
      <c r="OQX93" s="17"/>
      <c r="OQY93" s="17"/>
      <c r="OQZ93" s="17"/>
      <c r="ORA93" s="17"/>
      <c r="ORB93" s="17"/>
      <c r="ORC93" s="17"/>
      <c r="ORD93" s="17"/>
      <c r="ORE93" s="17"/>
      <c r="ORF93" s="17"/>
      <c r="ORG93" s="17"/>
      <c r="ORH93" s="17"/>
      <c r="ORI93" s="17"/>
      <c r="ORJ93" s="17"/>
      <c r="ORK93" s="17"/>
      <c r="ORL93" s="17"/>
      <c r="ORM93" s="17"/>
      <c r="ORN93" s="17"/>
      <c r="ORO93" s="17"/>
      <c r="ORP93" s="17"/>
      <c r="ORQ93" s="17"/>
      <c r="ORR93" s="17"/>
      <c r="ORS93" s="17"/>
      <c r="ORT93" s="17"/>
      <c r="ORU93" s="17"/>
      <c r="ORV93" s="17"/>
      <c r="ORW93" s="17"/>
      <c r="ORX93" s="17"/>
      <c r="ORY93" s="17"/>
      <c r="ORZ93" s="17"/>
      <c r="OSA93" s="17"/>
      <c r="OSB93" s="17"/>
      <c r="OSC93" s="17"/>
      <c r="OSD93" s="17"/>
      <c r="OSE93" s="17"/>
      <c r="OSF93" s="17"/>
      <c r="OSG93" s="17"/>
      <c r="OSH93" s="17"/>
      <c r="OSI93" s="17"/>
      <c r="OSJ93" s="17"/>
      <c r="OSK93" s="17"/>
      <c r="OSL93" s="17"/>
      <c r="OSM93" s="17"/>
      <c r="OSN93" s="17"/>
      <c r="OSO93" s="17"/>
      <c r="OSP93" s="17"/>
      <c r="OSQ93" s="17"/>
      <c r="OSR93" s="17"/>
      <c r="OSS93" s="17"/>
      <c r="OST93" s="17"/>
      <c r="OSU93" s="17"/>
      <c r="OSV93" s="17"/>
      <c r="OSW93" s="17"/>
      <c r="OSX93" s="17"/>
      <c r="OSY93" s="17"/>
      <c r="OSZ93" s="17"/>
      <c r="OTA93" s="17"/>
      <c r="OTB93" s="17"/>
      <c r="OTC93" s="17"/>
      <c r="OTD93" s="17"/>
      <c r="OTE93" s="17"/>
      <c r="OTF93" s="17"/>
      <c r="OTG93" s="17"/>
      <c r="OTH93" s="17"/>
      <c r="OTI93" s="17"/>
      <c r="OTJ93" s="17"/>
      <c r="OTK93" s="17"/>
      <c r="OTL93" s="17"/>
      <c r="OTM93" s="17"/>
      <c r="OTN93" s="17"/>
      <c r="OTO93" s="17"/>
      <c r="OTP93" s="17"/>
      <c r="OTQ93" s="17"/>
      <c r="OTR93" s="17"/>
      <c r="OTS93" s="17"/>
      <c r="OTT93" s="17"/>
      <c r="OTU93" s="17"/>
      <c r="OTV93" s="17"/>
      <c r="OTW93" s="17"/>
      <c r="OTX93" s="17"/>
      <c r="OTY93" s="17"/>
      <c r="OTZ93" s="17"/>
      <c r="OUA93" s="17"/>
      <c r="OUB93" s="17"/>
      <c r="OUC93" s="17"/>
      <c r="OUD93" s="17"/>
      <c r="OUE93" s="17"/>
      <c r="OUF93" s="17"/>
      <c r="OUG93" s="17"/>
      <c r="OUH93" s="17"/>
      <c r="OUI93" s="17"/>
      <c r="OUJ93" s="17"/>
      <c r="OUK93" s="17"/>
      <c r="OUL93" s="17"/>
      <c r="OUM93" s="17"/>
      <c r="OUN93" s="17"/>
      <c r="OUO93" s="17"/>
      <c r="OUP93" s="17"/>
      <c r="OUQ93" s="17"/>
      <c r="OUR93" s="17"/>
      <c r="OUS93" s="17"/>
      <c r="OUT93" s="17"/>
      <c r="OUU93" s="17"/>
      <c r="OUV93" s="17"/>
      <c r="OUW93" s="17"/>
      <c r="OUX93" s="17"/>
      <c r="OUY93" s="17"/>
      <c r="OUZ93" s="17"/>
      <c r="OVA93" s="17"/>
      <c r="OVB93" s="17"/>
      <c r="OVC93" s="17"/>
      <c r="OVD93" s="17"/>
      <c r="OVE93" s="17"/>
      <c r="OVF93" s="17"/>
      <c r="OVG93" s="17"/>
      <c r="OVH93" s="17"/>
      <c r="OVI93" s="17"/>
      <c r="OVJ93" s="17"/>
      <c r="OVK93" s="17"/>
      <c r="OVL93" s="17"/>
      <c r="OVM93" s="17"/>
      <c r="OVN93" s="17"/>
      <c r="OVO93" s="17"/>
      <c r="OVP93" s="17"/>
      <c r="OVQ93" s="17"/>
      <c r="OVR93" s="17"/>
      <c r="OVS93" s="17"/>
      <c r="OVT93" s="17"/>
      <c r="OVU93" s="17"/>
      <c r="OVV93" s="17"/>
      <c r="OVW93" s="17"/>
      <c r="OVX93" s="17"/>
      <c r="OVY93" s="17"/>
      <c r="OVZ93" s="17"/>
      <c r="OWA93" s="17"/>
      <c r="OWB93" s="17"/>
      <c r="OWC93" s="17"/>
      <c r="OWD93" s="17"/>
      <c r="OWE93" s="17"/>
      <c r="OWF93" s="17"/>
      <c r="OWG93" s="17"/>
      <c r="OWH93" s="17"/>
      <c r="OWI93" s="17"/>
      <c r="OWJ93" s="17"/>
      <c r="OWK93" s="17"/>
      <c r="OWL93" s="17"/>
      <c r="OWM93" s="17"/>
      <c r="OWN93" s="17"/>
      <c r="OWO93" s="17"/>
      <c r="OWP93" s="17"/>
      <c r="OWQ93" s="17"/>
      <c r="OWR93" s="17"/>
      <c r="OWS93" s="17"/>
      <c r="OWT93" s="17"/>
      <c r="OWU93" s="17"/>
      <c r="OWV93" s="17"/>
      <c r="OWW93" s="17"/>
      <c r="OWX93" s="17"/>
      <c r="OWY93" s="17"/>
      <c r="OWZ93" s="17"/>
      <c r="OXA93" s="17"/>
      <c r="OXB93" s="17"/>
      <c r="OXC93" s="17"/>
      <c r="OXD93" s="17"/>
      <c r="OXE93" s="17"/>
      <c r="OXF93" s="17"/>
      <c r="OXG93" s="17"/>
      <c r="OXH93" s="17"/>
      <c r="OXI93" s="17"/>
      <c r="OXJ93" s="17"/>
      <c r="OXK93" s="17"/>
      <c r="OXL93" s="17"/>
      <c r="OXM93" s="17"/>
      <c r="OXN93" s="17"/>
      <c r="OXO93" s="17"/>
      <c r="OXP93" s="17"/>
      <c r="OXQ93" s="17"/>
      <c r="OXR93" s="17"/>
      <c r="OXS93" s="17"/>
      <c r="OXT93" s="17"/>
      <c r="OXU93" s="17"/>
      <c r="OXV93" s="17"/>
      <c r="OXW93" s="17"/>
      <c r="OXX93" s="17"/>
      <c r="OXY93" s="17"/>
      <c r="OXZ93" s="17"/>
      <c r="OYA93" s="17"/>
      <c r="OYB93" s="17"/>
      <c r="OYC93" s="17"/>
      <c r="OYD93" s="17"/>
      <c r="OYE93" s="17"/>
      <c r="OYF93" s="17"/>
      <c r="OYG93" s="17"/>
      <c r="OYH93" s="17"/>
      <c r="OYI93" s="17"/>
      <c r="OYJ93" s="17"/>
      <c r="OYK93" s="17"/>
      <c r="OYL93" s="17"/>
      <c r="OYM93" s="17"/>
      <c r="OYN93" s="17"/>
      <c r="OYO93" s="17"/>
      <c r="OYP93" s="17"/>
      <c r="OYQ93" s="17"/>
      <c r="OYR93" s="17"/>
      <c r="OYS93" s="17"/>
      <c r="OYT93" s="17"/>
      <c r="OYU93" s="17"/>
      <c r="OYV93" s="17"/>
      <c r="OYW93" s="17"/>
      <c r="OYX93" s="17"/>
      <c r="OYY93" s="17"/>
      <c r="OYZ93" s="17"/>
      <c r="OZA93" s="17"/>
      <c r="OZB93" s="17"/>
      <c r="OZC93" s="17"/>
      <c r="OZD93" s="17"/>
      <c r="OZE93" s="17"/>
      <c r="OZF93" s="17"/>
      <c r="OZG93" s="17"/>
      <c r="OZH93" s="17"/>
      <c r="OZI93" s="17"/>
      <c r="OZJ93" s="17"/>
      <c r="OZK93" s="17"/>
      <c r="OZL93" s="17"/>
      <c r="OZM93" s="17"/>
      <c r="OZN93" s="17"/>
      <c r="OZO93" s="17"/>
      <c r="OZP93" s="17"/>
      <c r="OZQ93" s="17"/>
      <c r="OZR93" s="17"/>
      <c r="OZS93" s="17"/>
      <c r="OZT93" s="17"/>
      <c r="OZU93" s="17"/>
      <c r="OZV93" s="17"/>
      <c r="OZW93" s="17"/>
      <c r="OZX93" s="17"/>
      <c r="OZY93" s="17"/>
      <c r="OZZ93" s="17"/>
      <c r="PAA93" s="17"/>
      <c r="PAB93" s="17"/>
      <c r="PAC93" s="17"/>
      <c r="PAD93" s="17"/>
      <c r="PAE93" s="17"/>
      <c r="PAF93" s="17"/>
      <c r="PAG93" s="17"/>
      <c r="PAH93" s="17"/>
      <c r="PAI93" s="17"/>
      <c r="PAJ93" s="17"/>
      <c r="PAK93" s="17"/>
      <c r="PAL93" s="17"/>
      <c r="PAM93" s="17"/>
      <c r="PAN93" s="17"/>
      <c r="PAO93" s="17"/>
      <c r="PAP93" s="17"/>
      <c r="PAQ93" s="17"/>
      <c r="PAR93" s="17"/>
      <c r="PAS93" s="17"/>
      <c r="PAT93" s="17"/>
      <c r="PAU93" s="17"/>
      <c r="PAV93" s="17"/>
      <c r="PAW93" s="17"/>
      <c r="PAX93" s="17"/>
      <c r="PAY93" s="17"/>
      <c r="PAZ93" s="17"/>
      <c r="PBA93" s="17"/>
      <c r="PBB93" s="17"/>
      <c r="PBC93" s="17"/>
      <c r="PBD93" s="17"/>
      <c r="PBE93" s="17"/>
      <c r="PBF93" s="17"/>
      <c r="PBG93" s="17"/>
      <c r="PBH93" s="17"/>
      <c r="PBI93" s="17"/>
      <c r="PBJ93" s="17"/>
      <c r="PBK93" s="17"/>
      <c r="PBL93" s="17"/>
      <c r="PBM93" s="17"/>
      <c r="PBN93" s="17"/>
      <c r="PBO93" s="17"/>
      <c r="PBP93" s="17"/>
      <c r="PBQ93" s="17"/>
      <c r="PBR93" s="17"/>
      <c r="PBS93" s="17"/>
      <c r="PBT93" s="17"/>
      <c r="PBU93" s="17"/>
      <c r="PBV93" s="17"/>
      <c r="PBW93" s="17"/>
      <c r="PBX93" s="17"/>
      <c r="PBY93" s="17"/>
      <c r="PBZ93" s="17"/>
      <c r="PCA93" s="17"/>
      <c r="PCB93" s="17"/>
      <c r="PCC93" s="17"/>
      <c r="PCD93" s="17"/>
      <c r="PCE93" s="17"/>
      <c r="PCF93" s="17"/>
      <c r="PCG93" s="17"/>
      <c r="PCH93" s="17"/>
      <c r="PCI93" s="17"/>
      <c r="PCJ93" s="17"/>
      <c r="PCK93" s="17"/>
      <c r="PCL93" s="17"/>
      <c r="PCM93" s="17"/>
      <c r="PCN93" s="17"/>
      <c r="PCO93" s="17"/>
      <c r="PCP93" s="17"/>
      <c r="PCQ93" s="17"/>
      <c r="PCR93" s="17"/>
      <c r="PCS93" s="17"/>
      <c r="PCT93" s="17"/>
      <c r="PCU93" s="17"/>
      <c r="PCV93" s="17"/>
      <c r="PCW93" s="17"/>
      <c r="PCX93" s="17"/>
      <c r="PCY93" s="17"/>
      <c r="PCZ93" s="17"/>
      <c r="PDA93" s="17"/>
      <c r="PDB93" s="17"/>
      <c r="PDC93" s="17"/>
      <c r="PDD93" s="17"/>
      <c r="PDE93" s="17"/>
      <c r="PDF93" s="17"/>
      <c r="PDG93" s="17"/>
      <c r="PDH93" s="17"/>
      <c r="PDI93" s="17"/>
      <c r="PDJ93" s="17"/>
      <c r="PDK93" s="17"/>
      <c r="PDL93" s="17"/>
      <c r="PDM93" s="17"/>
      <c r="PDN93" s="17"/>
      <c r="PDO93" s="17"/>
      <c r="PDP93" s="17"/>
      <c r="PDQ93" s="17"/>
      <c r="PDR93" s="17"/>
      <c r="PDS93" s="17"/>
      <c r="PDT93" s="17"/>
      <c r="PDU93" s="17"/>
      <c r="PDV93" s="17"/>
      <c r="PDW93" s="17"/>
      <c r="PDX93" s="17"/>
      <c r="PDY93" s="17"/>
      <c r="PDZ93" s="17"/>
      <c r="PEA93" s="17"/>
      <c r="PEB93" s="17"/>
      <c r="PEC93" s="17"/>
      <c r="PED93" s="17"/>
      <c r="PEE93" s="17"/>
      <c r="PEF93" s="17"/>
      <c r="PEG93" s="17"/>
      <c r="PEH93" s="17"/>
      <c r="PEI93" s="17"/>
      <c r="PEJ93" s="17"/>
      <c r="PEK93" s="17"/>
      <c r="PEL93" s="17"/>
      <c r="PEM93" s="17"/>
      <c r="PEN93" s="17"/>
      <c r="PEO93" s="17"/>
      <c r="PEP93" s="17"/>
      <c r="PEQ93" s="17"/>
      <c r="PER93" s="17"/>
      <c r="PES93" s="17"/>
      <c r="PET93" s="17"/>
      <c r="PEU93" s="17"/>
      <c r="PEV93" s="17"/>
      <c r="PEW93" s="17"/>
      <c r="PEX93" s="17"/>
      <c r="PEY93" s="17"/>
      <c r="PEZ93" s="17"/>
      <c r="PFA93" s="17"/>
      <c r="PFB93" s="17"/>
      <c r="PFC93" s="17"/>
      <c r="PFD93" s="17"/>
      <c r="PFE93" s="17"/>
      <c r="PFF93" s="17"/>
      <c r="PFG93" s="17"/>
      <c r="PFH93" s="17"/>
      <c r="PFI93" s="17"/>
      <c r="PFJ93" s="17"/>
      <c r="PFK93" s="17"/>
      <c r="PFL93" s="17"/>
      <c r="PFM93" s="17"/>
      <c r="PFN93" s="17"/>
      <c r="PFO93" s="17"/>
      <c r="PFP93" s="17"/>
      <c r="PFQ93" s="17"/>
      <c r="PFR93" s="17"/>
      <c r="PFS93" s="17"/>
      <c r="PFT93" s="17"/>
      <c r="PFU93" s="17"/>
      <c r="PFV93" s="17"/>
      <c r="PFW93" s="17"/>
      <c r="PFX93" s="17"/>
      <c r="PFY93" s="17"/>
      <c r="PFZ93" s="17"/>
      <c r="PGA93" s="17"/>
      <c r="PGB93" s="17"/>
      <c r="PGC93" s="17"/>
      <c r="PGD93" s="17"/>
      <c r="PGE93" s="17"/>
      <c r="PGF93" s="17"/>
      <c r="PGG93" s="17"/>
      <c r="PGH93" s="17"/>
      <c r="PGI93" s="17"/>
      <c r="PGJ93" s="17"/>
      <c r="PGK93" s="17"/>
      <c r="PGL93" s="17"/>
      <c r="PGM93" s="17"/>
      <c r="PGN93" s="17"/>
      <c r="PGO93" s="17"/>
      <c r="PGP93" s="17"/>
      <c r="PGQ93" s="17"/>
      <c r="PGR93" s="17"/>
      <c r="PGS93" s="17"/>
      <c r="PGT93" s="17"/>
      <c r="PGU93" s="17"/>
      <c r="PGV93" s="17"/>
      <c r="PGW93" s="17"/>
      <c r="PGX93" s="17"/>
      <c r="PGY93" s="17"/>
      <c r="PGZ93" s="17"/>
      <c r="PHA93" s="17"/>
      <c r="PHB93" s="17"/>
      <c r="PHC93" s="17"/>
      <c r="PHD93" s="17"/>
      <c r="PHE93" s="17"/>
      <c r="PHF93" s="17"/>
      <c r="PHG93" s="17"/>
      <c r="PHH93" s="17"/>
      <c r="PHI93" s="17"/>
      <c r="PHJ93" s="17"/>
      <c r="PHK93" s="17"/>
      <c r="PHL93" s="17"/>
      <c r="PHM93" s="17"/>
      <c r="PHN93" s="17"/>
      <c r="PHO93" s="17"/>
      <c r="PHP93" s="17"/>
      <c r="PHQ93" s="17"/>
      <c r="PHR93" s="17"/>
      <c r="PHS93" s="17"/>
      <c r="PHT93" s="17"/>
      <c r="PHU93" s="17"/>
      <c r="PHV93" s="17"/>
      <c r="PHW93" s="17"/>
      <c r="PHX93" s="17"/>
      <c r="PHY93" s="17"/>
      <c r="PHZ93" s="17"/>
      <c r="PIA93" s="17"/>
      <c r="PIB93" s="17"/>
      <c r="PIC93" s="17"/>
      <c r="PID93" s="17"/>
      <c r="PIE93" s="17"/>
      <c r="PIF93" s="17"/>
      <c r="PIG93" s="17"/>
      <c r="PIH93" s="17"/>
      <c r="PII93" s="17"/>
      <c r="PIJ93" s="17"/>
      <c r="PIK93" s="17"/>
      <c r="PIL93" s="17"/>
      <c r="PIM93" s="17"/>
      <c r="PIN93" s="17"/>
      <c r="PIO93" s="17"/>
      <c r="PIP93" s="17"/>
      <c r="PIQ93" s="17"/>
      <c r="PIR93" s="17"/>
      <c r="PIS93" s="17"/>
      <c r="PIT93" s="17"/>
      <c r="PIU93" s="17"/>
      <c r="PIV93" s="17"/>
      <c r="PIW93" s="17"/>
      <c r="PIX93" s="17"/>
      <c r="PIY93" s="17"/>
      <c r="PIZ93" s="17"/>
      <c r="PJA93" s="17"/>
      <c r="PJB93" s="17"/>
      <c r="PJC93" s="17"/>
      <c r="PJD93" s="17"/>
      <c r="PJE93" s="17"/>
      <c r="PJF93" s="17"/>
      <c r="PJG93" s="17"/>
      <c r="PJH93" s="17"/>
      <c r="PJI93" s="17"/>
      <c r="PJJ93" s="17"/>
      <c r="PJK93" s="17"/>
      <c r="PJL93" s="17"/>
      <c r="PJM93" s="17"/>
      <c r="PJN93" s="17"/>
      <c r="PJO93" s="17"/>
      <c r="PJP93" s="17"/>
      <c r="PJQ93" s="17"/>
      <c r="PJR93" s="17"/>
      <c r="PJS93" s="17"/>
      <c r="PJT93" s="17"/>
      <c r="PJU93" s="17"/>
      <c r="PJV93" s="17"/>
      <c r="PJW93" s="17"/>
      <c r="PJX93" s="17"/>
      <c r="PJY93" s="17"/>
      <c r="PJZ93" s="17"/>
      <c r="PKA93" s="17"/>
      <c r="PKB93" s="17"/>
      <c r="PKC93" s="17"/>
      <c r="PKD93" s="17"/>
      <c r="PKE93" s="17"/>
      <c r="PKF93" s="17"/>
      <c r="PKG93" s="17"/>
      <c r="PKH93" s="17"/>
      <c r="PKI93" s="17"/>
      <c r="PKJ93" s="17"/>
      <c r="PKK93" s="17"/>
      <c r="PKL93" s="17"/>
      <c r="PKM93" s="17"/>
      <c r="PKN93" s="17"/>
      <c r="PKO93" s="17"/>
      <c r="PKP93" s="17"/>
      <c r="PKQ93" s="17"/>
      <c r="PKR93" s="17"/>
      <c r="PKS93" s="17"/>
      <c r="PKT93" s="17"/>
      <c r="PKU93" s="17"/>
      <c r="PKV93" s="17"/>
      <c r="PKW93" s="17"/>
      <c r="PKX93" s="17"/>
      <c r="PKY93" s="17"/>
      <c r="PKZ93" s="17"/>
      <c r="PLA93" s="17"/>
      <c r="PLB93" s="17"/>
      <c r="PLC93" s="17"/>
      <c r="PLD93" s="17"/>
      <c r="PLE93" s="17"/>
      <c r="PLF93" s="17"/>
      <c r="PLG93" s="17"/>
      <c r="PLH93" s="17"/>
      <c r="PLI93" s="17"/>
      <c r="PLJ93" s="17"/>
      <c r="PLK93" s="17"/>
      <c r="PLL93" s="17"/>
      <c r="PLM93" s="17"/>
      <c r="PLN93" s="17"/>
      <c r="PLO93" s="17"/>
      <c r="PLP93" s="17"/>
      <c r="PLQ93" s="17"/>
      <c r="PLR93" s="17"/>
      <c r="PLS93" s="17"/>
      <c r="PLT93" s="17"/>
      <c r="PLU93" s="17"/>
      <c r="PLV93" s="17"/>
      <c r="PLW93" s="17"/>
      <c r="PLX93" s="17"/>
      <c r="PLY93" s="17"/>
      <c r="PLZ93" s="17"/>
      <c r="PMA93" s="17"/>
      <c r="PMB93" s="17"/>
      <c r="PMC93" s="17"/>
      <c r="PMD93" s="17"/>
      <c r="PME93" s="17"/>
      <c r="PMF93" s="17"/>
      <c r="PMG93" s="17"/>
      <c r="PMH93" s="17"/>
      <c r="PMI93" s="17"/>
      <c r="PMJ93" s="17"/>
      <c r="PMK93" s="17"/>
      <c r="PML93" s="17"/>
      <c r="PMM93" s="17"/>
      <c r="PMN93" s="17"/>
      <c r="PMO93" s="17"/>
      <c r="PMP93" s="17"/>
      <c r="PMQ93" s="17"/>
      <c r="PMR93" s="17"/>
      <c r="PMS93" s="17"/>
      <c r="PMT93" s="17"/>
      <c r="PMU93" s="17"/>
      <c r="PMV93" s="17"/>
      <c r="PMW93" s="17"/>
      <c r="PMX93" s="17"/>
      <c r="PMY93" s="17"/>
      <c r="PMZ93" s="17"/>
      <c r="PNA93" s="17"/>
      <c r="PNB93" s="17"/>
      <c r="PNC93" s="17"/>
      <c r="PND93" s="17"/>
      <c r="PNE93" s="17"/>
      <c r="PNF93" s="17"/>
      <c r="PNG93" s="17"/>
      <c r="PNH93" s="17"/>
      <c r="PNI93" s="17"/>
      <c r="PNJ93" s="17"/>
      <c r="PNK93" s="17"/>
      <c r="PNL93" s="17"/>
      <c r="PNM93" s="17"/>
      <c r="PNN93" s="17"/>
      <c r="PNO93" s="17"/>
      <c r="PNP93" s="17"/>
      <c r="PNQ93" s="17"/>
      <c r="PNR93" s="17"/>
      <c r="PNS93" s="17"/>
      <c r="PNT93" s="17"/>
      <c r="PNU93" s="17"/>
      <c r="PNV93" s="17"/>
      <c r="PNW93" s="17"/>
      <c r="PNX93" s="17"/>
      <c r="PNY93" s="17"/>
      <c r="PNZ93" s="17"/>
      <c r="POA93" s="17"/>
      <c r="POB93" s="17"/>
      <c r="POC93" s="17"/>
      <c r="POD93" s="17"/>
      <c r="POE93" s="17"/>
      <c r="POF93" s="17"/>
      <c r="POG93" s="17"/>
      <c r="POH93" s="17"/>
      <c r="POI93" s="17"/>
      <c r="POJ93" s="17"/>
      <c r="POK93" s="17"/>
      <c r="POL93" s="17"/>
      <c r="POM93" s="17"/>
      <c r="PON93" s="17"/>
      <c r="POO93" s="17"/>
      <c r="POP93" s="17"/>
      <c r="POQ93" s="17"/>
      <c r="POR93" s="17"/>
      <c r="POS93" s="17"/>
      <c r="POT93" s="17"/>
      <c r="POU93" s="17"/>
      <c r="POV93" s="17"/>
      <c r="POW93" s="17"/>
      <c r="POX93" s="17"/>
      <c r="POY93" s="17"/>
      <c r="POZ93" s="17"/>
      <c r="PPA93" s="17"/>
      <c r="PPB93" s="17"/>
      <c r="PPC93" s="17"/>
      <c r="PPD93" s="17"/>
      <c r="PPE93" s="17"/>
      <c r="PPF93" s="17"/>
      <c r="PPG93" s="17"/>
      <c r="PPH93" s="17"/>
      <c r="PPI93" s="17"/>
      <c r="PPJ93" s="17"/>
      <c r="PPK93" s="17"/>
      <c r="PPL93" s="17"/>
      <c r="PPM93" s="17"/>
      <c r="PPN93" s="17"/>
      <c r="PPO93" s="17"/>
      <c r="PPP93" s="17"/>
      <c r="PPQ93" s="17"/>
      <c r="PPR93" s="17"/>
      <c r="PPS93" s="17"/>
      <c r="PPT93" s="17"/>
      <c r="PPU93" s="17"/>
      <c r="PPV93" s="17"/>
      <c r="PPW93" s="17"/>
      <c r="PPX93" s="17"/>
      <c r="PPY93" s="17"/>
      <c r="PPZ93" s="17"/>
      <c r="PQA93" s="17"/>
      <c r="PQB93" s="17"/>
      <c r="PQC93" s="17"/>
      <c r="PQD93" s="17"/>
      <c r="PQE93" s="17"/>
      <c r="PQF93" s="17"/>
      <c r="PQG93" s="17"/>
      <c r="PQH93" s="17"/>
      <c r="PQI93" s="17"/>
      <c r="PQJ93" s="17"/>
      <c r="PQK93" s="17"/>
      <c r="PQL93" s="17"/>
      <c r="PQM93" s="17"/>
      <c r="PQN93" s="17"/>
      <c r="PQO93" s="17"/>
      <c r="PQP93" s="17"/>
      <c r="PQQ93" s="17"/>
      <c r="PQR93" s="17"/>
      <c r="PQS93" s="17"/>
      <c r="PQT93" s="17"/>
      <c r="PQU93" s="17"/>
      <c r="PQV93" s="17"/>
      <c r="PQW93" s="17"/>
      <c r="PQX93" s="17"/>
      <c r="PQY93" s="17"/>
      <c r="PQZ93" s="17"/>
      <c r="PRA93" s="17"/>
      <c r="PRB93" s="17"/>
      <c r="PRC93" s="17"/>
      <c r="PRD93" s="17"/>
      <c r="PRE93" s="17"/>
      <c r="PRF93" s="17"/>
      <c r="PRG93" s="17"/>
      <c r="PRH93" s="17"/>
      <c r="PRI93" s="17"/>
      <c r="PRJ93" s="17"/>
      <c r="PRK93" s="17"/>
      <c r="PRL93" s="17"/>
      <c r="PRM93" s="17"/>
      <c r="PRN93" s="17"/>
      <c r="PRO93" s="17"/>
      <c r="PRP93" s="17"/>
      <c r="PRQ93" s="17"/>
      <c r="PRR93" s="17"/>
      <c r="PRS93" s="17"/>
      <c r="PRT93" s="17"/>
      <c r="PRU93" s="17"/>
      <c r="PRV93" s="17"/>
      <c r="PRW93" s="17"/>
      <c r="PRX93" s="17"/>
      <c r="PRY93" s="17"/>
      <c r="PRZ93" s="17"/>
      <c r="PSA93" s="17"/>
      <c r="PSB93" s="17"/>
      <c r="PSC93" s="17"/>
      <c r="PSD93" s="17"/>
      <c r="PSE93" s="17"/>
      <c r="PSF93" s="17"/>
      <c r="PSG93" s="17"/>
      <c r="PSH93" s="17"/>
      <c r="PSI93" s="17"/>
      <c r="PSJ93" s="17"/>
      <c r="PSK93" s="17"/>
      <c r="PSL93" s="17"/>
      <c r="PSM93" s="17"/>
      <c r="PSN93" s="17"/>
      <c r="PSO93" s="17"/>
      <c r="PSP93" s="17"/>
      <c r="PSQ93" s="17"/>
      <c r="PSR93" s="17"/>
      <c r="PSS93" s="17"/>
      <c r="PST93" s="17"/>
      <c r="PSU93" s="17"/>
      <c r="PSV93" s="17"/>
      <c r="PSW93" s="17"/>
      <c r="PSX93" s="17"/>
      <c r="PSY93" s="17"/>
      <c r="PSZ93" s="17"/>
      <c r="PTA93" s="17"/>
      <c r="PTB93" s="17"/>
      <c r="PTC93" s="17"/>
      <c r="PTD93" s="17"/>
      <c r="PTE93" s="17"/>
      <c r="PTF93" s="17"/>
      <c r="PTG93" s="17"/>
      <c r="PTH93" s="17"/>
      <c r="PTI93" s="17"/>
      <c r="PTJ93" s="17"/>
      <c r="PTK93" s="17"/>
      <c r="PTL93" s="17"/>
      <c r="PTM93" s="17"/>
      <c r="PTN93" s="17"/>
      <c r="PTO93" s="17"/>
      <c r="PTP93" s="17"/>
      <c r="PTQ93" s="17"/>
      <c r="PTR93" s="17"/>
      <c r="PTS93" s="17"/>
      <c r="PTT93" s="17"/>
      <c r="PTU93" s="17"/>
      <c r="PTV93" s="17"/>
      <c r="PTW93" s="17"/>
      <c r="PTX93" s="17"/>
      <c r="PTY93" s="17"/>
      <c r="PTZ93" s="17"/>
      <c r="PUA93" s="17"/>
      <c r="PUB93" s="17"/>
      <c r="PUC93" s="17"/>
      <c r="PUD93" s="17"/>
      <c r="PUE93" s="17"/>
      <c r="PUF93" s="17"/>
      <c r="PUG93" s="17"/>
      <c r="PUH93" s="17"/>
      <c r="PUI93" s="17"/>
      <c r="PUJ93" s="17"/>
      <c r="PUK93" s="17"/>
      <c r="PUL93" s="17"/>
      <c r="PUM93" s="17"/>
      <c r="PUN93" s="17"/>
      <c r="PUO93" s="17"/>
      <c r="PUP93" s="17"/>
      <c r="PUQ93" s="17"/>
      <c r="PUR93" s="17"/>
      <c r="PUS93" s="17"/>
      <c r="PUT93" s="17"/>
      <c r="PUU93" s="17"/>
      <c r="PUV93" s="17"/>
      <c r="PUW93" s="17"/>
      <c r="PUX93" s="17"/>
      <c r="PUY93" s="17"/>
      <c r="PUZ93" s="17"/>
      <c r="PVA93" s="17"/>
      <c r="PVB93" s="17"/>
      <c r="PVC93" s="17"/>
      <c r="PVD93" s="17"/>
      <c r="PVE93" s="17"/>
      <c r="PVF93" s="17"/>
      <c r="PVG93" s="17"/>
      <c r="PVH93" s="17"/>
      <c r="PVI93" s="17"/>
      <c r="PVJ93" s="17"/>
      <c r="PVK93" s="17"/>
      <c r="PVL93" s="17"/>
      <c r="PVM93" s="17"/>
      <c r="PVN93" s="17"/>
      <c r="PVO93" s="17"/>
      <c r="PVP93" s="17"/>
      <c r="PVQ93" s="17"/>
      <c r="PVR93" s="17"/>
      <c r="PVS93" s="17"/>
      <c r="PVT93" s="17"/>
      <c r="PVU93" s="17"/>
      <c r="PVV93" s="17"/>
      <c r="PVW93" s="17"/>
      <c r="PVX93" s="17"/>
      <c r="PVY93" s="17"/>
      <c r="PVZ93" s="17"/>
      <c r="PWA93" s="17"/>
      <c r="PWB93" s="17"/>
      <c r="PWC93" s="17"/>
      <c r="PWD93" s="17"/>
      <c r="PWE93" s="17"/>
      <c r="PWF93" s="17"/>
      <c r="PWG93" s="17"/>
      <c r="PWH93" s="17"/>
      <c r="PWI93" s="17"/>
      <c r="PWJ93" s="17"/>
      <c r="PWK93" s="17"/>
      <c r="PWL93" s="17"/>
      <c r="PWM93" s="17"/>
      <c r="PWN93" s="17"/>
      <c r="PWO93" s="17"/>
      <c r="PWP93" s="17"/>
      <c r="PWQ93" s="17"/>
      <c r="PWR93" s="17"/>
      <c r="PWS93" s="17"/>
      <c r="PWT93" s="17"/>
      <c r="PWU93" s="17"/>
      <c r="PWV93" s="17"/>
      <c r="PWW93" s="17"/>
      <c r="PWX93" s="17"/>
      <c r="PWY93" s="17"/>
      <c r="PWZ93" s="17"/>
      <c r="PXA93" s="17"/>
      <c r="PXB93" s="17"/>
      <c r="PXC93" s="17"/>
      <c r="PXD93" s="17"/>
      <c r="PXE93" s="17"/>
      <c r="PXF93" s="17"/>
      <c r="PXG93" s="17"/>
      <c r="PXH93" s="17"/>
      <c r="PXI93" s="17"/>
      <c r="PXJ93" s="17"/>
      <c r="PXK93" s="17"/>
      <c r="PXL93" s="17"/>
      <c r="PXM93" s="17"/>
      <c r="PXN93" s="17"/>
      <c r="PXO93" s="17"/>
      <c r="PXP93" s="17"/>
      <c r="PXQ93" s="17"/>
      <c r="PXR93" s="17"/>
      <c r="PXS93" s="17"/>
      <c r="PXT93" s="17"/>
      <c r="PXU93" s="17"/>
      <c r="PXV93" s="17"/>
      <c r="PXW93" s="17"/>
      <c r="PXX93" s="17"/>
      <c r="PXY93" s="17"/>
      <c r="PXZ93" s="17"/>
      <c r="PYA93" s="17"/>
      <c r="PYB93" s="17"/>
      <c r="PYC93" s="17"/>
      <c r="PYD93" s="17"/>
      <c r="PYE93" s="17"/>
      <c r="PYF93" s="17"/>
      <c r="PYG93" s="17"/>
      <c r="PYH93" s="17"/>
      <c r="PYI93" s="17"/>
      <c r="PYJ93" s="17"/>
      <c r="PYK93" s="17"/>
      <c r="PYL93" s="17"/>
      <c r="PYM93" s="17"/>
      <c r="PYN93" s="17"/>
      <c r="PYO93" s="17"/>
      <c r="PYP93" s="17"/>
      <c r="PYQ93" s="17"/>
      <c r="PYR93" s="17"/>
      <c r="PYS93" s="17"/>
      <c r="PYT93" s="17"/>
      <c r="PYU93" s="17"/>
      <c r="PYV93" s="17"/>
      <c r="PYW93" s="17"/>
      <c r="PYX93" s="17"/>
      <c r="PYY93" s="17"/>
      <c r="PYZ93" s="17"/>
      <c r="PZA93" s="17"/>
      <c r="PZB93" s="17"/>
      <c r="PZC93" s="17"/>
      <c r="PZD93" s="17"/>
      <c r="PZE93" s="17"/>
      <c r="PZF93" s="17"/>
      <c r="PZG93" s="17"/>
      <c r="PZH93" s="17"/>
      <c r="PZI93" s="17"/>
      <c r="PZJ93" s="17"/>
      <c r="PZK93" s="17"/>
      <c r="PZL93" s="17"/>
      <c r="PZM93" s="17"/>
      <c r="PZN93" s="17"/>
      <c r="PZO93" s="17"/>
      <c r="PZP93" s="17"/>
      <c r="PZQ93" s="17"/>
      <c r="PZR93" s="17"/>
      <c r="PZS93" s="17"/>
      <c r="PZT93" s="17"/>
      <c r="PZU93" s="17"/>
      <c r="PZV93" s="17"/>
      <c r="PZW93" s="17"/>
      <c r="PZX93" s="17"/>
      <c r="PZY93" s="17"/>
      <c r="PZZ93" s="17"/>
      <c r="QAA93" s="17"/>
      <c r="QAB93" s="17"/>
      <c r="QAC93" s="17"/>
      <c r="QAD93" s="17"/>
      <c r="QAE93" s="17"/>
      <c r="QAF93" s="17"/>
      <c r="QAG93" s="17"/>
      <c r="QAH93" s="17"/>
      <c r="QAI93" s="17"/>
      <c r="QAJ93" s="17"/>
      <c r="QAK93" s="17"/>
      <c r="QAL93" s="17"/>
      <c r="QAM93" s="17"/>
      <c r="QAN93" s="17"/>
      <c r="QAO93" s="17"/>
      <c r="QAP93" s="17"/>
      <c r="QAQ93" s="17"/>
      <c r="QAR93" s="17"/>
      <c r="QAS93" s="17"/>
      <c r="QAT93" s="17"/>
      <c r="QAU93" s="17"/>
      <c r="QAV93" s="17"/>
      <c r="QAW93" s="17"/>
      <c r="QAX93" s="17"/>
      <c r="QAY93" s="17"/>
      <c r="QAZ93" s="17"/>
      <c r="QBA93" s="17"/>
      <c r="QBB93" s="17"/>
      <c r="QBC93" s="17"/>
      <c r="QBD93" s="17"/>
      <c r="QBE93" s="17"/>
      <c r="QBF93" s="17"/>
      <c r="QBG93" s="17"/>
      <c r="QBH93" s="17"/>
      <c r="QBI93" s="17"/>
      <c r="QBJ93" s="17"/>
      <c r="QBK93" s="17"/>
      <c r="QBL93" s="17"/>
      <c r="QBM93" s="17"/>
      <c r="QBN93" s="17"/>
      <c r="QBO93" s="17"/>
      <c r="QBP93" s="17"/>
      <c r="QBQ93" s="17"/>
      <c r="QBR93" s="17"/>
      <c r="QBS93" s="17"/>
      <c r="QBT93" s="17"/>
      <c r="QBU93" s="17"/>
      <c r="QBV93" s="17"/>
      <c r="QBW93" s="17"/>
      <c r="QBX93" s="17"/>
      <c r="QBY93" s="17"/>
      <c r="QBZ93" s="17"/>
      <c r="QCA93" s="17"/>
      <c r="QCB93" s="17"/>
      <c r="QCC93" s="17"/>
      <c r="QCD93" s="17"/>
      <c r="QCE93" s="17"/>
      <c r="QCF93" s="17"/>
      <c r="QCG93" s="17"/>
      <c r="QCH93" s="17"/>
      <c r="QCI93" s="17"/>
      <c r="QCJ93" s="17"/>
      <c r="QCK93" s="17"/>
      <c r="QCL93" s="17"/>
      <c r="QCM93" s="17"/>
      <c r="QCN93" s="17"/>
      <c r="QCO93" s="17"/>
      <c r="QCP93" s="17"/>
      <c r="QCQ93" s="17"/>
      <c r="QCR93" s="17"/>
      <c r="QCS93" s="17"/>
      <c r="QCT93" s="17"/>
      <c r="QCU93" s="17"/>
      <c r="QCV93" s="17"/>
      <c r="QCW93" s="17"/>
      <c r="QCX93" s="17"/>
      <c r="QCY93" s="17"/>
      <c r="QCZ93" s="17"/>
      <c r="QDA93" s="17"/>
      <c r="QDB93" s="17"/>
      <c r="QDC93" s="17"/>
      <c r="QDD93" s="17"/>
      <c r="QDE93" s="17"/>
      <c r="QDF93" s="17"/>
      <c r="QDG93" s="17"/>
      <c r="QDH93" s="17"/>
      <c r="QDI93" s="17"/>
      <c r="QDJ93" s="17"/>
      <c r="QDK93" s="17"/>
      <c r="QDL93" s="17"/>
      <c r="QDM93" s="17"/>
      <c r="QDN93" s="17"/>
      <c r="QDO93" s="17"/>
      <c r="QDP93" s="17"/>
      <c r="QDQ93" s="17"/>
      <c r="QDR93" s="17"/>
      <c r="QDS93" s="17"/>
      <c r="QDT93" s="17"/>
      <c r="QDU93" s="17"/>
      <c r="QDV93" s="17"/>
      <c r="QDW93" s="17"/>
      <c r="QDX93" s="17"/>
      <c r="QDY93" s="17"/>
      <c r="QDZ93" s="17"/>
      <c r="QEA93" s="17"/>
      <c r="QEB93" s="17"/>
      <c r="QEC93" s="17"/>
      <c r="QED93" s="17"/>
      <c r="QEE93" s="17"/>
      <c r="QEF93" s="17"/>
      <c r="QEG93" s="17"/>
      <c r="QEH93" s="17"/>
      <c r="QEI93" s="17"/>
      <c r="QEJ93" s="17"/>
      <c r="QEK93" s="17"/>
      <c r="QEL93" s="17"/>
      <c r="QEM93" s="17"/>
      <c r="QEN93" s="17"/>
      <c r="QEO93" s="17"/>
      <c r="QEP93" s="17"/>
      <c r="QEQ93" s="17"/>
      <c r="QER93" s="17"/>
      <c r="QES93" s="17"/>
      <c r="QET93" s="17"/>
      <c r="QEU93" s="17"/>
      <c r="QEV93" s="17"/>
      <c r="QEW93" s="17"/>
      <c r="QEX93" s="17"/>
      <c r="QEY93" s="17"/>
      <c r="QEZ93" s="17"/>
      <c r="QFA93" s="17"/>
      <c r="QFB93" s="17"/>
      <c r="QFC93" s="17"/>
      <c r="QFD93" s="17"/>
      <c r="QFE93" s="17"/>
      <c r="QFF93" s="17"/>
      <c r="QFG93" s="17"/>
      <c r="QFH93" s="17"/>
      <c r="QFI93" s="17"/>
      <c r="QFJ93" s="17"/>
      <c r="QFK93" s="17"/>
      <c r="QFL93" s="17"/>
      <c r="QFM93" s="17"/>
      <c r="QFN93" s="17"/>
      <c r="QFO93" s="17"/>
      <c r="QFP93" s="17"/>
      <c r="QFQ93" s="17"/>
      <c r="QFR93" s="17"/>
      <c r="QFS93" s="17"/>
      <c r="QFT93" s="17"/>
      <c r="QFU93" s="17"/>
      <c r="QFV93" s="17"/>
      <c r="QFW93" s="17"/>
      <c r="QFX93" s="17"/>
      <c r="QFY93" s="17"/>
      <c r="QFZ93" s="17"/>
      <c r="QGA93" s="17"/>
      <c r="QGB93" s="17"/>
      <c r="QGC93" s="17"/>
      <c r="QGD93" s="17"/>
      <c r="QGE93" s="17"/>
      <c r="QGF93" s="17"/>
      <c r="QGG93" s="17"/>
      <c r="QGH93" s="17"/>
      <c r="QGI93" s="17"/>
      <c r="QGJ93" s="17"/>
      <c r="QGK93" s="17"/>
      <c r="QGL93" s="17"/>
      <c r="QGM93" s="17"/>
      <c r="QGN93" s="17"/>
      <c r="QGO93" s="17"/>
      <c r="QGP93" s="17"/>
      <c r="QGQ93" s="17"/>
      <c r="QGR93" s="17"/>
      <c r="QGS93" s="17"/>
      <c r="QGT93" s="17"/>
      <c r="QGU93" s="17"/>
      <c r="QGV93" s="17"/>
      <c r="QGW93" s="17"/>
      <c r="QGX93" s="17"/>
      <c r="QGY93" s="17"/>
      <c r="QGZ93" s="17"/>
      <c r="QHA93" s="17"/>
      <c r="QHB93" s="17"/>
      <c r="QHC93" s="17"/>
      <c r="QHD93" s="17"/>
      <c r="QHE93" s="17"/>
      <c r="QHF93" s="17"/>
      <c r="QHG93" s="17"/>
      <c r="QHH93" s="17"/>
      <c r="QHI93" s="17"/>
      <c r="QHJ93" s="17"/>
      <c r="QHK93" s="17"/>
      <c r="QHL93" s="17"/>
      <c r="QHM93" s="17"/>
      <c r="QHN93" s="17"/>
      <c r="QHO93" s="17"/>
      <c r="QHP93" s="17"/>
      <c r="QHQ93" s="17"/>
      <c r="QHR93" s="17"/>
      <c r="QHS93" s="17"/>
      <c r="QHT93" s="17"/>
      <c r="QHU93" s="17"/>
      <c r="QHV93" s="17"/>
      <c r="QHW93" s="17"/>
      <c r="QHX93" s="17"/>
      <c r="QHY93" s="17"/>
      <c r="QHZ93" s="17"/>
      <c r="QIA93" s="17"/>
      <c r="QIB93" s="17"/>
      <c r="QIC93" s="17"/>
      <c r="QID93" s="17"/>
      <c r="QIE93" s="17"/>
      <c r="QIF93" s="17"/>
      <c r="QIG93" s="17"/>
      <c r="QIH93" s="17"/>
      <c r="QII93" s="17"/>
      <c r="QIJ93" s="17"/>
      <c r="QIK93" s="17"/>
      <c r="QIL93" s="17"/>
      <c r="QIM93" s="17"/>
      <c r="QIN93" s="17"/>
      <c r="QIO93" s="17"/>
      <c r="QIP93" s="17"/>
      <c r="QIQ93" s="17"/>
      <c r="QIR93" s="17"/>
      <c r="QIS93" s="17"/>
      <c r="QIT93" s="17"/>
      <c r="QIU93" s="17"/>
      <c r="QIV93" s="17"/>
      <c r="QIW93" s="17"/>
      <c r="QIX93" s="17"/>
      <c r="QIY93" s="17"/>
      <c r="QIZ93" s="17"/>
      <c r="QJA93" s="17"/>
      <c r="QJB93" s="17"/>
      <c r="QJC93" s="17"/>
      <c r="QJD93" s="17"/>
      <c r="QJE93" s="17"/>
      <c r="QJF93" s="17"/>
      <c r="QJG93" s="17"/>
      <c r="QJH93" s="17"/>
      <c r="QJI93" s="17"/>
      <c r="QJJ93" s="17"/>
      <c r="QJK93" s="17"/>
      <c r="QJL93" s="17"/>
      <c r="QJM93" s="17"/>
      <c r="QJN93" s="17"/>
      <c r="QJO93" s="17"/>
      <c r="QJP93" s="17"/>
      <c r="QJQ93" s="17"/>
      <c r="QJR93" s="17"/>
      <c r="QJS93" s="17"/>
      <c r="QJT93" s="17"/>
      <c r="QJU93" s="17"/>
      <c r="QJV93" s="17"/>
      <c r="QJW93" s="17"/>
      <c r="QJX93" s="17"/>
      <c r="QJY93" s="17"/>
      <c r="QJZ93" s="17"/>
      <c r="QKA93" s="17"/>
      <c r="QKB93" s="17"/>
      <c r="QKC93" s="17"/>
      <c r="QKD93" s="17"/>
      <c r="QKE93" s="17"/>
      <c r="QKF93" s="17"/>
      <c r="QKG93" s="17"/>
      <c r="QKH93" s="17"/>
      <c r="QKI93" s="17"/>
      <c r="QKJ93" s="17"/>
      <c r="QKK93" s="17"/>
      <c r="QKL93" s="17"/>
      <c r="QKM93" s="17"/>
      <c r="QKN93" s="17"/>
      <c r="QKO93" s="17"/>
      <c r="QKP93" s="17"/>
      <c r="QKQ93" s="17"/>
      <c r="QKR93" s="17"/>
      <c r="QKS93" s="17"/>
      <c r="QKT93" s="17"/>
      <c r="QKU93" s="17"/>
      <c r="QKV93" s="17"/>
      <c r="QKW93" s="17"/>
      <c r="QKX93" s="17"/>
      <c r="QKY93" s="17"/>
      <c r="QKZ93" s="17"/>
      <c r="QLA93" s="17"/>
      <c r="QLB93" s="17"/>
      <c r="QLC93" s="17"/>
      <c r="QLD93" s="17"/>
      <c r="QLE93" s="17"/>
      <c r="QLF93" s="17"/>
      <c r="QLG93" s="17"/>
      <c r="QLH93" s="17"/>
      <c r="QLI93" s="17"/>
      <c r="QLJ93" s="17"/>
      <c r="QLK93" s="17"/>
      <c r="QLL93" s="17"/>
      <c r="QLM93" s="17"/>
      <c r="QLN93" s="17"/>
      <c r="QLO93" s="17"/>
      <c r="QLP93" s="17"/>
      <c r="QLQ93" s="17"/>
      <c r="QLR93" s="17"/>
      <c r="QLS93" s="17"/>
      <c r="QLT93" s="17"/>
      <c r="QLU93" s="17"/>
      <c r="QLV93" s="17"/>
      <c r="QLW93" s="17"/>
      <c r="QLX93" s="17"/>
      <c r="QLY93" s="17"/>
      <c r="QLZ93" s="17"/>
      <c r="QMA93" s="17"/>
      <c r="QMB93" s="17"/>
      <c r="QMC93" s="17"/>
      <c r="QMD93" s="17"/>
      <c r="QME93" s="17"/>
      <c r="QMF93" s="17"/>
      <c r="QMG93" s="17"/>
      <c r="QMH93" s="17"/>
      <c r="QMI93" s="17"/>
      <c r="QMJ93" s="17"/>
      <c r="QMK93" s="17"/>
      <c r="QML93" s="17"/>
      <c r="QMM93" s="17"/>
      <c r="QMN93" s="17"/>
      <c r="QMO93" s="17"/>
      <c r="QMP93" s="17"/>
      <c r="QMQ93" s="17"/>
      <c r="QMR93" s="17"/>
      <c r="QMS93" s="17"/>
      <c r="QMT93" s="17"/>
      <c r="QMU93" s="17"/>
      <c r="QMV93" s="17"/>
      <c r="QMW93" s="17"/>
      <c r="QMX93" s="17"/>
      <c r="QMY93" s="17"/>
      <c r="QMZ93" s="17"/>
      <c r="QNA93" s="17"/>
      <c r="QNB93" s="17"/>
      <c r="QNC93" s="17"/>
      <c r="QND93" s="17"/>
      <c r="QNE93" s="17"/>
      <c r="QNF93" s="17"/>
      <c r="QNG93" s="17"/>
      <c r="QNH93" s="17"/>
      <c r="QNI93" s="17"/>
      <c r="QNJ93" s="17"/>
      <c r="QNK93" s="17"/>
      <c r="QNL93" s="17"/>
      <c r="QNM93" s="17"/>
      <c r="QNN93" s="17"/>
      <c r="QNO93" s="17"/>
      <c r="QNP93" s="17"/>
      <c r="QNQ93" s="17"/>
      <c r="QNR93" s="17"/>
      <c r="QNS93" s="17"/>
      <c r="QNT93" s="17"/>
      <c r="QNU93" s="17"/>
      <c r="QNV93" s="17"/>
      <c r="QNW93" s="17"/>
      <c r="QNX93" s="17"/>
      <c r="QNY93" s="17"/>
      <c r="QNZ93" s="17"/>
      <c r="QOA93" s="17"/>
      <c r="QOB93" s="17"/>
      <c r="QOC93" s="17"/>
      <c r="QOD93" s="17"/>
      <c r="QOE93" s="17"/>
      <c r="QOF93" s="17"/>
      <c r="QOG93" s="17"/>
      <c r="QOH93" s="17"/>
      <c r="QOI93" s="17"/>
      <c r="QOJ93" s="17"/>
      <c r="QOK93" s="17"/>
      <c r="QOL93" s="17"/>
      <c r="QOM93" s="17"/>
      <c r="QON93" s="17"/>
      <c r="QOO93" s="17"/>
      <c r="QOP93" s="17"/>
      <c r="QOQ93" s="17"/>
      <c r="QOR93" s="17"/>
      <c r="QOS93" s="17"/>
      <c r="QOT93" s="17"/>
      <c r="QOU93" s="17"/>
      <c r="QOV93" s="17"/>
      <c r="QOW93" s="17"/>
      <c r="QOX93" s="17"/>
      <c r="QOY93" s="17"/>
      <c r="QOZ93" s="17"/>
      <c r="QPA93" s="17"/>
      <c r="QPB93" s="17"/>
      <c r="QPC93" s="17"/>
      <c r="QPD93" s="17"/>
      <c r="QPE93" s="17"/>
      <c r="QPF93" s="17"/>
      <c r="QPG93" s="17"/>
      <c r="QPH93" s="17"/>
      <c r="QPI93" s="17"/>
      <c r="QPJ93" s="17"/>
      <c r="QPK93" s="17"/>
      <c r="QPL93" s="17"/>
      <c r="QPM93" s="17"/>
      <c r="QPN93" s="17"/>
      <c r="QPO93" s="17"/>
      <c r="QPP93" s="17"/>
      <c r="QPQ93" s="17"/>
      <c r="QPR93" s="17"/>
      <c r="QPS93" s="17"/>
      <c r="QPT93" s="17"/>
      <c r="QPU93" s="17"/>
      <c r="QPV93" s="17"/>
      <c r="QPW93" s="17"/>
      <c r="QPX93" s="17"/>
      <c r="QPY93" s="17"/>
      <c r="QPZ93" s="17"/>
      <c r="QQA93" s="17"/>
      <c r="QQB93" s="17"/>
      <c r="QQC93" s="17"/>
      <c r="QQD93" s="17"/>
      <c r="QQE93" s="17"/>
      <c r="QQF93" s="17"/>
      <c r="QQG93" s="17"/>
      <c r="QQH93" s="17"/>
      <c r="QQI93" s="17"/>
      <c r="QQJ93" s="17"/>
      <c r="QQK93" s="17"/>
      <c r="QQL93" s="17"/>
      <c r="QQM93" s="17"/>
      <c r="QQN93" s="17"/>
      <c r="QQO93" s="17"/>
      <c r="QQP93" s="17"/>
      <c r="QQQ93" s="17"/>
      <c r="QQR93" s="17"/>
      <c r="QQS93" s="17"/>
      <c r="QQT93" s="17"/>
      <c r="QQU93" s="17"/>
      <c r="QQV93" s="17"/>
      <c r="QQW93" s="17"/>
      <c r="QQX93" s="17"/>
      <c r="QQY93" s="17"/>
      <c r="QQZ93" s="17"/>
      <c r="QRA93" s="17"/>
      <c r="QRB93" s="17"/>
      <c r="QRC93" s="17"/>
      <c r="QRD93" s="17"/>
      <c r="QRE93" s="17"/>
      <c r="QRF93" s="17"/>
      <c r="QRG93" s="17"/>
      <c r="QRH93" s="17"/>
      <c r="QRI93" s="17"/>
      <c r="QRJ93" s="17"/>
      <c r="QRK93" s="17"/>
      <c r="QRL93" s="17"/>
      <c r="QRM93" s="17"/>
      <c r="QRN93" s="17"/>
      <c r="QRO93" s="17"/>
      <c r="QRP93" s="17"/>
      <c r="QRQ93" s="17"/>
      <c r="QRR93" s="17"/>
      <c r="QRS93" s="17"/>
      <c r="QRT93" s="17"/>
      <c r="QRU93" s="17"/>
      <c r="QRV93" s="17"/>
      <c r="QRW93" s="17"/>
      <c r="QRX93" s="17"/>
      <c r="QRY93" s="17"/>
      <c r="QRZ93" s="17"/>
      <c r="QSA93" s="17"/>
      <c r="QSB93" s="17"/>
      <c r="QSC93" s="17"/>
      <c r="QSD93" s="17"/>
      <c r="QSE93" s="17"/>
      <c r="QSF93" s="17"/>
      <c r="QSG93" s="17"/>
      <c r="QSH93" s="17"/>
      <c r="QSI93" s="17"/>
      <c r="QSJ93" s="17"/>
      <c r="QSK93" s="17"/>
      <c r="QSL93" s="17"/>
      <c r="QSM93" s="17"/>
      <c r="QSN93" s="17"/>
      <c r="QSO93" s="17"/>
      <c r="QSP93" s="17"/>
      <c r="QSQ93" s="17"/>
      <c r="QSR93" s="17"/>
      <c r="QSS93" s="17"/>
      <c r="QST93" s="17"/>
      <c r="QSU93" s="17"/>
      <c r="QSV93" s="17"/>
      <c r="QSW93" s="17"/>
      <c r="QSX93" s="17"/>
      <c r="QSY93" s="17"/>
      <c r="QSZ93" s="17"/>
      <c r="QTA93" s="17"/>
      <c r="QTB93" s="17"/>
      <c r="QTC93" s="17"/>
      <c r="QTD93" s="17"/>
      <c r="QTE93" s="17"/>
      <c r="QTF93" s="17"/>
      <c r="QTG93" s="17"/>
      <c r="QTH93" s="17"/>
      <c r="QTI93" s="17"/>
      <c r="QTJ93" s="17"/>
      <c r="QTK93" s="17"/>
      <c r="QTL93" s="17"/>
      <c r="QTM93" s="17"/>
      <c r="QTN93" s="17"/>
      <c r="QTO93" s="17"/>
      <c r="QTP93" s="17"/>
      <c r="QTQ93" s="17"/>
      <c r="QTR93" s="17"/>
      <c r="QTS93" s="17"/>
      <c r="QTT93" s="17"/>
      <c r="QTU93" s="17"/>
      <c r="QTV93" s="17"/>
      <c r="QTW93" s="17"/>
      <c r="QTX93" s="17"/>
      <c r="QTY93" s="17"/>
      <c r="QTZ93" s="17"/>
      <c r="QUA93" s="17"/>
      <c r="QUB93" s="17"/>
      <c r="QUC93" s="17"/>
      <c r="QUD93" s="17"/>
      <c r="QUE93" s="17"/>
      <c r="QUF93" s="17"/>
      <c r="QUG93" s="17"/>
      <c r="QUH93" s="17"/>
      <c r="QUI93" s="17"/>
      <c r="QUJ93" s="17"/>
      <c r="QUK93" s="17"/>
      <c r="QUL93" s="17"/>
      <c r="QUM93" s="17"/>
      <c r="QUN93" s="17"/>
      <c r="QUO93" s="17"/>
      <c r="QUP93" s="17"/>
      <c r="QUQ93" s="17"/>
      <c r="QUR93" s="17"/>
      <c r="QUS93" s="17"/>
      <c r="QUT93" s="17"/>
      <c r="QUU93" s="17"/>
      <c r="QUV93" s="17"/>
      <c r="QUW93" s="17"/>
      <c r="QUX93" s="17"/>
      <c r="QUY93" s="17"/>
      <c r="QUZ93" s="17"/>
      <c r="QVA93" s="17"/>
      <c r="QVB93" s="17"/>
      <c r="QVC93" s="17"/>
      <c r="QVD93" s="17"/>
      <c r="QVE93" s="17"/>
      <c r="QVF93" s="17"/>
      <c r="QVG93" s="17"/>
      <c r="QVH93" s="17"/>
      <c r="QVI93" s="17"/>
      <c r="QVJ93" s="17"/>
      <c r="QVK93" s="17"/>
      <c r="QVL93" s="17"/>
      <c r="QVM93" s="17"/>
      <c r="QVN93" s="17"/>
      <c r="QVO93" s="17"/>
      <c r="QVP93" s="17"/>
      <c r="QVQ93" s="17"/>
      <c r="QVR93" s="17"/>
      <c r="QVS93" s="17"/>
      <c r="QVT93" s="17"/>
      <c r="QVU93" s="17"/>
      <c r="QVV93" s="17"/>
      <c r="QVW93" s="17"/>
      <c r="QVX93" s="17"/>
      <c r="QVY93" s="17"/>
      <c r="QVZ93" s="17"/>
      <c r="QWA93" s="17"/>
      <c r="QWB93" s="17"/>
      <c r="QWC93" s="17"/>
      <c r="QWD93" s="17"/>
      <c r="QWE93" s="17"/>
      <c r="QWF93" s="17"/>
      <c r="QWG93" s="17"/>
      <c r="QWH93" s="17"/>
      <c r="QWI93" s="17"/>
      <c r="QWJ93" s="17"/>
      <c r="QWK93" s="17"/>
      <c r="QWL93" s="17"/>
      <c r="QWM93" s="17"/>
      <c r="QWN93" s="17"/>
      <c r="QWO93" s="17"/>
      <c r="QWP93" s="17"/>
      <c r="QWQ93" s="17"/>
      <c r="QWR93" s="17"/>
      <c r="QWS93" s="17"/>
      <c r="QWT93" s="17"/>
      <c r="QWU93" s="17"/>
      <c r="QWV93" s="17"/>
      <c r="QWW93" s="17"/>
      <c r="QWX93" s="17"/>
      <c r="QWY93" s="17"/>
      <c r="QWZ93" s="17"/>
      <c r="QXA93" s="17"/>
      <c r="QXB93" s="17"/>
      <c r="QXC93" s="17"/>
      <c r="QXD93" s="17"/>
      <c r="QXE93" s="17"/>
      <c r="QXF93" s="17"/>
      <c r="QXG93" s="17"/>
      <c r="QXH93" s="17"/>
      <c r="QXI93" s="17"/>
      <c r="QXJ93" s="17"/>
      <c r="QXK93" s="17"/>
      <c r="QXL93" s="17"/>
      <c r="QXM93" s="17"/>
      <c r="QXN93" s="17"/>
      <c r="QXO93" s="17"/>
      <c r="QXP93" s="17"/>
      <c r="QXQ93" s="17"/>
      <c r="QXR93" s="17"/>
      <c r="QXS93" s="17"/>
      <c r="QXT93" s="17"/>
      <c r="QXU93" s="17"/>
      <c r="QXV93" s="17"/>
      <c r="QXW93" s="17"/>
      <c r="QXX93" s="17"/>
      <c r="QXY93" s="17"/>
      <c r="QXZ93" s="17"/>
      <c r="QYA93" s="17"/>
      <c r="QYB93" s="17"/>
      <c r="QYC93" s="17"/>
      <c r="QYD93" s="17"/>
      <c r="QYE93" s="17"/>
      <c r="QYF93" s="17"/>
      <c r="QYG93" s="17"/>
      <c r="QYH93" s="17"/>
      <c r="QYI93" s="17"/>
      <c r="QYJ93" s="17"/>
      <c r="QYK93" s="17"/>
      <c r="QYL93" s="17"/>
      <c r="QYM93" s="17"/>
      <c r="QYN93" s="17"/>
      <c r="QYO93" s="17"/>
      <c r="QYP93" s="17"/>
      <c r="QYQ93" s="17"/>
      <c r="QYR93" s="17"/>
      <c r="QYS93" s="17"/>
      <c r="QYT93" s="17"/>
      <c r="QYU93" s="17"/>
      <c r="QYV93" s="17"/>
      <c r="QYW93" s="17"/>
      <c r="QYX93" s="17"/>
      <c r="QYY93" s="17"/>
      <c r="QYZ93" s="17"/>
      <c r="QZA93" s="17"/>
      <c r="QZB93" s="17"/>
      <c r="QZC93" s="17"/>
      <c r="QZD93" s="17"/>
      <c r="QZE93" s="17"/>
      <c r="QZF93" s="17"/>
      <c r="QZG93" s="17"/>
      <c r="QZH93" s="17"/>
      <c r="QZI93" s="17"/>
      <c r="QZJ93" s="17"/>
      <c r="QZK93" s="17"/>
      <c r="QZL93" s="17"/>
      <c r="QZM93" s="17"/>
      <c r="QZN93" s="17"/>
      <c r="QZO93" s="17"/>
      <c r="QZP93" s="17"/>
      <c r="QZQ93" s="17"/>
      <c r="QZR93" s="17"/>
      <c r="QZS93" s="17"/>
      <c r="QZT93" s="17"/>
      <c r="QZU93" s="17"/>
      <c r="QZV93" s="17"/>
      <c r="QZW93" s="17"/>
      <c r="QZX93" s="17"/>
      <c r="QZY93" s="17"/>
      <c r="QZZ93" s="17"/>
      <c r="RAA93" s="17"/>
      <c r="RAB93" s="17"/>
      <c r="RAC93" s="17"/>
      <c r="RAD93" s="17"/>
      <c r="RAE93" s="17"/>
      <c r="RAF93" s="17"/>
      <c r="RAG93" s="17"/>
      <c r="RAH93" s="17"/>
      <c r="RAI93" s="17"/>
      <c r="RAJ93" s="17"/>
      <c r="RAK93" s="17"/>
      <c r="RAL93" s="17"/>
      <c r="RAM93" s="17"/>
      <c r="RAN93" s="17"/>
      <c r="RAO93" s="17"/>
      <c r="RAP93" s="17"/>
      <c r="RAQ93" s="17"/>
      <c r="RAR93" s="17"/>
      <c r="RAS93" s="17"/>
      <c r="RAT93" s="17"/>
      <c r="RAU93" s="17"/>
      <c r="RAV93" s="17"/>
      <c r="RAW93" s="17"/>
      <c r="RAX93" s="17"/>
      <c r="RAY93" s="17"/>
      <c r="RAZ93" s="17"/>
      <c r="RBA93" s="17"/>
      <c r="RBB93" s="17"/>
      <c r="RBC93" s="17"/>
      <c r="RBD93" s="17"/>
      <c r="RBE93" s="17"/>
      <c r="RBF93" s="17"/>
      <c r="RBG93" s="17"/>
      <c r="RBH93" s="17"/>
      <c r="RBI93" s="17"/>
      <c r="RBJ93" s="17"/>
      <c r="RBK93" s="17"/>
      <c r="RBL93" s="17"/>
      <c r="RBM93" s="17"/>
      <c r="RBN93" s="17"/>
      <c r="RBO93" s="17"/>
      <c r="RBP93" s="17"/>
      <c r="RBQ93" s="17"/>
      <c r="RBR93" s="17"/>
      <c r="RBS93" s="17"/>
      <c r="RBT93" s="17"/>
      <c r="RBU93" s="17"/>
      <c r="RBV93" s="17"/>
      <c r="RBW93" s="17"/>
      <c r="RBX93" s="17"/>
      <c r="RBY93" s="17"/>
      <c r="RBZ93" s="17"/>
      <c r="RCA93" s="17"/>
      <c r="RCB93" s="17"/>
      <c r="RCC93" s="17"/>
      <c r="RCD93" s="17"/>
      <c r="RCE93" s="17"/>
      <c r="RCF93" s="17"/>
      <c r="RCG93" s="17"/>
      <c r="RCH93" s="17"/>
      <c r="RCI93" s="17"/>
      <c r="RCJ93" s="17"/>
      <c r="RCK93" s="17"/>
      <c r="RCL93" s="17"/>
      <c r="RCM93" s="17"/>
      <c r="RCN93" s="17"/>
      <c r="RCO93" s="17"/>
      <c r="RCP93" s="17"/>
      <c r="RCQ93" s="17"/>
      <c r="RCR93" s="17"/>
      <c r="RCS93" s="17"/>
      <c r="RCT93" s="17"/>
      <c r="RCU93" s="17"/>
      <c r="RCV93" s="17"/>
      <c r="RCW93" s="17"/>
      <c r="RCX93" s="17"/>
      <c r="RCY93" s="17"/>
      <c r="RCZ93" s="17"/>
      <c r="RDA93" s="17"/>
      <c r="RDB93" s="17"/>
      <c r="RDC93" s="17"/>
      <c r="RDD93" s="17"/>
      <c r="RDE93" s="17"/>
      <c r="RDF93" s="17"/>
      <c r="RDG93" s="17"/>
      <c r="RDH93" s="17"/>
      <c r="RDI93" s="17"/>
      <c r="RDJ93" s="17"/>
      <c r="RDK93" s="17"/>
      <c r="RDL93" s="17"/>
      <c r="RDM93" s="17"/>
      <c r="RDN93" s="17"/>
      <c r="RDO93" s="17"/>
      <c r="RDP93" s="17"/>
      <c r="RDQ93" s="17"/>
      <c r="RDR93" s="17"/>
      <c r="RDS93" s="17"/>
      <c r="RDT93" s="17"/>
      <c r="RDU93" s="17"/>
      <c r="RDV93" s="17"/>
      <c r="RDW93" s="17"/>
      <c r="RDX93" s="17"/>
      <c r="RDY93" s="17"/>
      <c r="RDZ93" s="17"/>
      <c r="REA93" s="17"/>
      <c r="REB93" s="17"/>
      <c r="REC93" s="17"/>
      <c r="RED93" s="17"/>
      <c r="REE93" s="17"/>
      <c r="REF93" s="17"/>
      <c r="REG93" s="17"/>
      <c r="REH93" s="17"/>
      <c r="REI93" s="17"/>
      <c r="REJ93" s="17"/>
      <c r="REK93" s="17"/>
      <c r="REL93" s="17"/>
      <c r="REM93" s="17"/>
      <c r="REN93" s="17"/>
      <c r="REO93" s="17"/>
      <c r="REP93" s="17"/>
      <c r="REQ93" s="17"/>
      <c r="RER93" s="17"/>
      <c r="RES93" s="17"/>
      <c r="RET93" s="17"/>
      <c r="REU93" s="17"/>
      <c r="REV93" s="17"/>
      <c r="REW93" s="17"/>
      <c r="REX93" s="17"/>
      <c r="REY93" s="17"/>
      <c r="REZ93" s="17"/>
      <c r="RFA93" s="17"/>
      <c r="RFB93" s="17"/>
      <c r="RFC93" s="17"/>
      <c r="RFD93" s="17"/>
      <c r="RFE93" s="17"/>
      <c r="RFF93" s="17"/>
      <c r="RFG93" s="17"/>
      <c r="RFH93" s="17"/>
      <c r="RFI93" s="17"/>
      <c r="RFJ93" s="17"/>
      <c r="RFK93" s="17"/>
      <c r="RFL93" s="17"/>
      <c r="RFM93" s="17"/>
      <c r="RFN93" s="17"/>
      <c r="RFO93" s="17"/>
      <c r="RFP93" s="17"/>
      <c r="RFQ93" s="17"/>
      <c r="RFR93" s="17"/>
      <c r="RFS93" s="17"/>
      <c r="RFT93" s="17"/>
      <c r="RFU93" s="17"/>
      <c r="RFV93" s="17"/>
      <c r="RFW93" s="17"/>
      <c r="RFX93" s="17"/>
      <c r="RFY93" s="17"/>
      <c r="RFZ93" s="17"/>
      <c r="RGA93" s="17"/>
      <c r="RGB93" s="17"/>
      <c r="RGC93" s="17"/>
      <c r="RGD93" s="17"/>
      <c r="RGE93" s="17"/>
      <c r="RGF93" s="17"/>
      <c r="RGG93" s="17"/>
      <c r="RGH93" s="17"/>
      <c r="RGI93" s="17"/>
      <c r="RGJ93" s="17"/>
      <c r="RGK93" s="17"/>
      <c r="RGL93" s="17"/>
      <c r="RGM93" s="17"/>
      <c r="RGN93" s="17"/>
      <c r="RGO93" s="17"/>
      <c r="RGP93" s="17"/>
      <c r="RGQ93" s="17"/>
      <c r="RGR93" s="17"/>
      <c r="RGS93" s="17"/>
      <c r="RGT93" s="17"/>
      <c r="RGU93" s="17"/>
      <c r="RGV93" s="17"/>
      <c r="RGW93" s="17"/>
      <c r="RGX93" s="17"/>
      <c r="RGY93" s="17"/>
      <c r="RGZ93" s="17"/>
      <c r="RHA93" s="17"/>
      <c r="RHB93" s="17"/>
      <c r="RHC93" s="17"/>
      <c r="RHD93" s="17"/>
      <c r="RHE93" s="17"/>
      <c r="RHF93" s="17"/>
      <c r="RHG93" s="17"/>
      <c r="RHH93" s="17"/>
      <c r="RHI93" s="17"/>
      <c r="RHJ93" s="17"/>
      <c r="RHK93" s="17"/>
      <c r="RHL93" s="17"/>
      <c r="RHM93" s="17"/>
      <c r="RHN93" s="17"/>
      <c r="RHO93" s="17"/>
      <c r="RHP93" s="17"/>
      <c r="RHQ93" s="17"/>
      <c r="RHR93" s="17"/>
      <c r="RHS93" s="17"/>
      <c r="RHT93" s="17"/>
      <c r="RHU93" s="17"/>
      <c r="RHV93" s="17"/>
      <c r="RHW93" s="17"/>
      <c r="RHX93" s="17"/>
      <c r="RHY93" s="17"/>
      <c r="RHZ93" s="17"/>
      <c r="RIA93" s="17"/>
      <c r="RIB93" s="17"/>
      <c r="RIC93" s="17"/>
      <c r="RID93" s="17"/>
      <c r="RIE93" s="17"/>
      <c r="RIF93" s="17"/>
      <c r="RIG93" s="17"/>
      <c r="RIH93" s="17"/>
      <c r="RII93" s="17"/>
      <c r="RIJ93" s="17"/>
      <c r="RIK93" s="17"/>
      <c r="RIL93" s="17"/>
      <c r="RIM93" s="17"/>
      <c r="RIN93" s="17"/>
      <c r="RIO93" s="17"/>
      <c r="RIP93" s="17"/>
      <c r="RIQ93" s="17"/>
      <c r="RIR93" s="17"/>
      <c r="RIS93" s="17"/>
      <c r="RIT93" s="17"/>
      <c r="RIU93" s="17"/>
      <c r="RIV93" s="17"/>
      <c r="RIW93" s="17"/>
      <c r="RIX93" s="17"/>
      <c r="RIY93" s="17"/>
      <c r="RIZ93" s="17"/>
      <c r="RJA93" s="17"/>
      <c r="RJB93" s="17"/>
      <c r="RJC93" s="17"/>
      <c r="RJD93" s="17"/>
      <c r="RJE93" s="17"/>
      <c r="RJF93" s="17"/>
      <c r="RJG93" s="17"/>
      <c r="RJH93" s="17"/>
      <c r="RJI93" s="17"/>
      <c r="RJJ93" s="17"/>
      <c r="RJK93" s="17"/>
      <c r="RJL93" s="17"/>
      <c r="RJM93" s="17"/>
      <c r="RJN93" s="17"/>
      <c r="RJO93" s="17"/>
      <c r="RJP93" s="17"/>
      <c r="RJQ93" s="17"/>
      <c r="RJR93" s="17"/>
      <c r="RJS93" s="17"/>
      <c r="RJT93" s="17"/>
      <c r="RJU93" s="17"/>
      <c r="RJV93" s="17"/>
      <c r="RJW93" s="17"/>
      <c r="RJX93" s="17"/>
      <c r="RJY93" s="17"/>
      <c r="RJZ93" s="17"/>
      <c r="RKA93" s="17"/>
      <c r="RKB93" s="17"/>
      <c r="RKC93" s="17"/>
      <c r="RKD93" s="17"/>
      <c r="RKE93" s="17"/>
      <c r="RKF93" s="17"/>
      <c r="RKG93" s="17"/>
      <c r="RKH93" s="17"/>
      <c r="RKI93" s="17"/>
      <c r="RKJ93" s="17"/>
      <c r="RKK93" s="17"/>
      <c r="RKL93" s="17"/>
      <c r="RKM93" s="17"/>
      <c r="RKN93" s="17"/>
      <c r="RKO93" s="17"/>
      <c r="RKP93" s="17"/>
      <c r="RKQ93" s="17"/>
      <c r="RKR93" s="17"/>
      <c r="RKS93" s="17"/>
      <c r="RKT93" s="17"/>
      <c r="RKU93" s="17"/>
      <c r="RKV93" s="17"/>
      <c r="RKW93" s="17"/>
      <c r="RKX93" s="17"/>
      <c r="RKY93" s="17"/>
      <c r="RKZ93" s="17"/>
      <c r="RLA93" s="17"/>
      <c r="RLB93" s="17"/>
      <c r="RLC93" s="17"/>
      <c r="RLD93" s="17"/>
      <c r="RLE93" s="17"/>
      <c r="RLF93" s="17"/>
      <c r="RLG93" s="17"/>
      <c r="RLH93" s="17"/>
      <c r="RLI93" s="17"/>
      <c r="RLJ93" s="17"/>
      <c r="RLK93" s="17"/>
      <c r="RLL93" s="17"/>
      <c r="RLM93" s="17"/>
      <c r="RLN93" s="17"/>
      <c r="RLO93" s="17"/>
      <c r="RLP93" s="17"/>
      <c r="RLQ93" s="17"/>
      <c r="RLR93" s="17"/>
      <c r="RLS93" s="17"/>
      <c r="RLT93" s="17"/>
      <c r="RLU93" s="17"/>
      <c r="RLV93" s="17"/>
      <c r="RLW93" s="17"/>
      <c r="RLX93" s="17"/>
      <c r="RLY93" s="17"/>
      <c r="RLZ93" s="17"/>
      <c r="RMA93" s="17"/>
      <c r="RMB93" s="17"/>
      <c r="RMC93" s="17"/>
      <c r="RMD93" s="17"/>
      <c r="RME93" s="17"/>
      <c r="RMF93" s="17"/>
      <c r="RMG93" s="17"/>
      <c r="RMH93" s="17"/>
      <c r="RMI93" s="17"/>
      <c r="RMJ93" s="17"/>
      <c r="RMK93" s="17"/>
      <c r="RML93" s="17"/>
      <c r="RMM93" s="17"/>
      <c r="RMN93" s="17"/>
      <c r="RMO93" s="17"/>
      <c r="RMP93" s="17"/>
      <c r="RMQ93" s="17"/>
      <c r="RMR93" s="17"/>
      <c r="RMS93" s="17"/>
      <c r="RMT93" s="17"/>
      <c r="RMU93" s="17"/>
      <c r="RMV93" s="17"/>
      <c r="RMW93" s="17"/>
      <c r="RMX93" s="17"/>
      <c r="RMY93" s="17"/>
      <c r="RMZ93" s="17"/>
      <c r="RNA93" s="17"/>
      <c r="RNB93" s="17"/>
      <c r="RNC93" s="17"/>
      <c r="RND93" s="17"/>
      <c r="RNE93" s="17"/>
      <c r="RNF93" s="17"/>
      <c r="RNG93" s="17"/>
      <c r="RNH93" s="17"/>
      <c r="RNI93" s="17"/>
      <c r="RNJ93" s="17"/>
      <c r="RNK93" s="17"/>
      <c r="RNL93" s="17"/>
      <c r="RNM93" s="17"/>
      <c r="RNN93" s="17"/>
      <c r="RNO93" s="17"/>
      <c r="RNP93" s="17"/>
      <c r="RNQ93" s="17"/>
      <c r="RNR93" s="17"/>
      <c r="RNS93" s="17"/>
      <c r="RNT93" s="17"/>
      <c r="RNU93" s="17"/>
      <c r="RNV93" s="17"/>
      <c r="RNW93" s="17"/>
      <c r="RNX93" s="17"/>
      <c r="RNY93" s="17"/>
      <c r="RNZ93" s="17"/>
      <c r="ROA93" s="17"/>
      <c r="ROB93" s="17"/>
      <c r="ROC93" s="17"/>
      <c r="ROD93" s="17"/>
      <c r="ROE93" s="17"/>
      <c r="ROF93" s="17"/>
      <c r="ROG93" s="17"/>
      <c r="ROH93" s="17"/>
      <c r="ROI93" s="17"/>
      <c r="ROJ93" s="17"/>
      <c r="ROK93" s="17"/>
      <c r="ROL93" s="17"/>
      <c r="ROM93" s="17"/>
      <c r="RON93" s="17"/>
      <c r="ROO93" s="17"/>
      <c r="ROP93" s="17"/>
      <c r="ROQ93" s="17"/>
      <c r="ROR93" s="17"/>
      <c r="ROS93" s="17"/>
      <c r="ROT93" s="17"/>
      <c r="ROU93" s="17"/>
      <c r="ROV93" s="17"/>
      <c r="ROW93" s="17"/>
      <c r="ROX93" s="17"/>
      <c r="ROY93" s="17"/>
      <c r="ROZ93" s="17"/>
      <c r="RPA93" s="17"/>
      <c r="RPB93" s="17"/>
      <c r="RPC93" s="17"/>
      <c r="RPD93" s="17"/>
      <c r="RPE93" s="17"/>
      <c r="RPF93" s="17"/>
      <c r="RPG93" s="17"/>
      <c r="RPH93" s="17"/>
      <c r="RPI93" s="17"/>
      <c r="RPJ93" s="17"/>
      <c r="RPK93" s="17"/>
      <c r="RPL93" s="17"/>
      <c r="RPM93" s="17"/>
      <c r="RPN93" s="17"/>
      <c r="RPO93" s="17"/>
      <c r="RPP93" s="17"/>
      <c r="RPQ93" s="17"/>
      <c r="RPR93" s="17"/>
      <c r="RPS93" s="17"/>
      <c r="RPT93" s="17"/>
      <c r="RPU93" s="17"/>
      <c r="RPV93" s="17"/>
      <c r="RPW93" s="17"/>
      <c r="RPX93" s="17"/>
      <c r="RPY93" s="17"/>
      <c r="RPZ93" s="17"/>
      <c r="RQA93" s="17"/>
      <c r="RQB93" s="17"/>
      <c r="RQC93" s="17"/>
      <c r="RQD93" s="17"/>
      <c r="RQE93" s="17"/>
      <c r="RQF93" s="17"/>
      <c r="RQG93" s="17"/>
      <c r="RQH93" s="17"/>
      <c r="RQI93" s="17"/>
      <c r="RQJ93" s="17"/>
      <c r="RQK93" s="17"/>
      <c r="RQL93" s="17"/>
      <c r="RQM93" s="17"/>
      <c r="RQN93" s="17"/>
      <c r="RQO93" s="17"/>
      <c r="RQP93" s="17"/>
      <c r="RQQ93" s="17"/>
      <c r="RQR93" s="17"/>
      <c r="RQS93" s="17"/>
      <c r="RQT93" s="17"/>
      <c r="RQU93" s="17"/>
      <c r="RQV93" s="17"/>
      <c r="RQW93" s="17"/>
      <c r="RQX93" s="17"/>
      <c r="RQY93" s="17"/>
      <c r="RQZ93" s="17"/>
      <c r="RRA93" s="17"/>
      <c r="RRB93" s="17"/>
      <c r="RRC93" s="17"/>
      <c r="RRD93" s="17"/>
      <c r="RRE93" s="17"/>
      <c r="RRF93" s="17"/>
      <c r="RRG93" s="17"/>
      <c r="RRH93" s="17"/>
      <c r="RRI93" s="17"/>
      <c r="RRJ93" s="17"/>
      <c r="RRK93" s="17"/>
      <c r="RRL93" s="17"/>
      <c r="RRM93" s="17"/>
      <c r="RRN93" s="17"/>
      <c r="RRO93" s="17"/>
      <c r="RRP93" s="17"/>
      <c r="RRQ93" s="17"/>
      <c r="RRR93" s="17"/>
      <c r="RRS93" s="17"/>
      <c r="RRT93" s="17"/>
      <c r="RRU93" s="17"/>
      <c r="RRV93" s="17"/>
      <c r="RRW93" s="17"/>
      <c r="RRX93" s="17"/>
      <c r="RRY93" s="17"/>
      <c r="RRZ93" s="17"/>
      <c r="RSA93" s="17"/>
      <c r="RSB93" s="17"/>
      <c r="RSC93" s="17"/>
      <c r="RSD93" s="17"/>
      <c r="RSE93" s="17"/>
      <c r="RSF93" s="17"/>
      <c r="RSG93" s="17"/>
      <c r="RSH93" s="17"/>
      <c r="RSI93" s="17"/>
      <c r="RSJ93" s="17"/>
      <c r="RSK93" s="17"/>
      <c r="RSL93" s="17"/>
      <c r="RSM93" s="17"/>
      <c r="RSN93" s="17"/>
      <c r="RSO93" s="17"/>
      <c r="RSP93" s="17"/>
      <c r="RSQ93" s="17"/>
      <c r="RSR93" s="17"/>
      <c r="RSS93" s="17"/>
      <c r="RST93" s="17"/>
      <c r="RSU93" s="17"/>
      <c r="RSV93" s="17"/>
      <c r="RSW93" s="17"/>
      <c r="RSX93" s="17"/>
      <c r="RSY93" s="17"/>
      <c r="RSZ93" s="17"/>
      <c r="RTA93" s="17"/>
      <c r="RTB93" s="17"/>
      <c r="RTC93" s="17"/>
      <c r="RTD93" s="17"/>
      <c r="RTE93" s="17"/>
      <c r="RTF93" s="17"/>
      <c r="RTG93" s="17"/>
      <c r="RTH93" s="17"/>
      <c r="RTI93" s="17"/>
      <c r="RTJ93" s="17"/>
      <c r="RTK93" s="17"/>
      <c r="RTL93" s="17"/>
      <c r="RTM93" s="17"/>
      <c r="RTN93" s="17"/>
      <c r="RTO93" s="17"/>
      <c r="RTP93" s="17"/>
      <c r="RTQ93" s="17"/>
      <c r="RTR93" s="17"/>
      <c r="RTS93" s="17"/>
      <c r="RTT93" s="17"/>
      <c r="RTU93" s="17"/>
      <c r="RTV93" s="17"/>
      <c r="RTW93" s="17"/>
      <c r="RTX93" s="17"/>
      <c r="RTY93" s="17"/>
      <c r="RTZ93" s="17"/>
      <c r="RUA93" s="17"/>
      <c r="RUB93" s="17"/>
      <c r="RUC93" s="17"/>
      <c r="RUD93" s="17"/>
      <c r="RUE93" s="17"/>
      <c r="RUF93" s="17"/>
      <c r="RUG93" s="17"/>
      <c r="RUH93" s="17"/>
      <c r="RUI93" s="17"/>
      <c r="RUJ93" s="17"/>
      <c r="RUK93" s="17"/>
      <c r="RUL93" s="17"/>
      <c r="RUM93" s="17"/>
      <c r="RUN93" s="17"/>
      <c r="RUO93" s="17"/>
      <c r="RUP93" s="17"/>
      <c r="RUQ93" s="17"/>
      <c r="RUR93" s="17"/>
      <c r="RUS93" s="17"/>
      <c r="RUT93" s="17"/>
      <c r="RUU93" s="17"/>
      <c r="RUV93" s="17"/>
      <c r="RUW93" s="17"/>
      <c r="RUX93" s="17"/>
      <c r="RUY93" s="17"/>
      <c r="RUZ93" s="17"/>
      <c r="RVA93" s="17"/>
      <c r="RVB93" s="17"/>
      <c r="RVC93" s="17"/>
      <c r="RVD93" s="17"/>
      <c r="RVE93" s="17"/>
      <c r="RVF93" s="17"/>
      <c r="RVG93" s="17"/>
      <c r="RVH93" s="17"/>
      <c r="RVI93" s="17"/>
      <c r="RVJ93" s="17"/>
      <c r="RVK93" s="17"/>
      <c r="RVL93" s="17"/>
      <c r="RVM93" s="17"/>
      <c r="RVN93" s="17"/>
      <c r="RVO93" s="17"/>
      <c r="RVP93" s="17"/>
      <c r="RVQ93" s="17"/>
      <c r="RVR93" s="17"/>
      <c r="RVS93" s="17"/>
      <c r="RVT93" s="17"/>
      <c r="RVU93" s="17"/>
      <c r="RVV93" s="17"/>
      <c r="RVW93" s="17"/>
      <c r="RVX93" s="17"/>
      <c r="RVY93" s="17"/>
      <c r="RVZ93" s="17"/>
      <c r="RWA93" s="17"/>
      <c r="RWB93" s="17"/>
      <c r="RWC93" s="17"/>
      <c r="RWD93" s="17"/>
      <c r="RWE93" s="17"/>
      <c r="RWF93" s="17"/>
      <c r="RWG93" s="17"/>
      <c r="RWH93" s="17"/>
      <c r="RWI93" s="17"/>
      <c r="RWJ93" s="17"/>
      <c r="RWK93" s="17"/>
      <c r="RWL93" s="17"/>
      <c r="RWM93" s="17"/>
      <c r="RWN93" s="17"/>
      <c r="RWO93" s="17"/>
      <c r="RWP93" s="17"/>
      <c r="RWQ93" s="17"/>
      <c r="RWR93" s="17"/>
      <c r="RWS93" s="17"/>
      <c r="RWT93" s="17"/>
      <c r="RWU93" s="17"/>
      <c r="RWV93" s="17"/>
      <c r="RWW93" s="17"/>
      <c r="RWX93" s="17"/>
      <c r="RWY93" s="17"/>
      <c r="RWZ93" s="17"/>
      <c r="RXA93" s="17"/>
      <c r="RXB93" s="17"/>
      <c r="RXC93" s="17"/>
      <c r="RXD93" s="17"/>
      <c r="RXE93" s="17"/>
      <c r="RXF93" s="17"/>
      <c r="RXG93" s="17"/>
      <c r="RXH93" s="17"/>
      <c r="RXI93" s="17"/>
      <c r="RXJ93" s="17"/>
      <c r="RXK93" s="17"/>
      <c r="RXL93" s="17"/>
      <c r="RXM93" s="17"/>
      <c r="RXN93" s="17"/>
      <c r="RXO93" s="17"/>
      <c r="RXP93" s="17"/>
      <c r="RXQ93" s="17"/>
      <c r="RXR93" s="17"/>
      <c r="RXS93" s="17"/>
      <c r="RXT93" s="17"/>
      <c r="RXU93" s="17"/>
      <c r="RXV93" s="17"/>
      <c r="RXW93" s="17"/>
      <c r="RXX93" s="17"/>
      <c r="RXY93" s="17"/>
      <c r="RXZ93" s="17"/>
      <c r="RYA93" s="17"/>
      <c r="RYB93" s="17"/>
      <c r="RYC93" s="17"/>
      <c r="RYD93" s="17"/>
      <c r="RYE93" s="17"/>
      <c r="RYF93" s="17"/>
      <c r="RYG93" s="17"/>
      <c r="RYH93" s="17"/>
      <c r="RYI93" s="17"/>
      <c r="RYJ93" s="17"/>
      <c r="RYK93" s="17"/>
      <c r="RYL93" s="17"/>
      <c r="RYM93" s="17"/>
      <c r="RYN93" s="17"/>
      <c r="RYO93" s="17"/>
      <c r="RYP93" s="17"/>
      <c r="RYQ93" s="17"/>
      <c r="RYR93" s="17"/>
      <c r="RYS93" s="17"/>
      <c r="RYT93" s="17"/>
      <c r="RYU93" s="17"/>
      <c r="RYV93" s="17"/>
      <c r="RYW93" s="17"/>
      <c r="RYX93" s="17"/>
      <c r="RYY93" s="17"/>
      <c r="RYZ93" s="17"/>
      <c r="RZA93" s="17"/>
      <c r="RZB93" s="17"/>
      <c r="RZC93" s="17"/>
      <c r="RZD93" s="17"/>
      <c r="RZE93" s="17"/>
      <c r="RZF93" s="17"/>
      <c r="RZG93" s="17"/>
      <c r="RZH93" s="17"/>
      <c r="RZI93" s="17"/>
      <c r="RZJ93" s="17"/>
      <c r="RZK93" s="17"/>
      <c r="RZL93" s="17"/>
      <c r="RZM93" s="17"/>
      <c r="RZN93" s="17"/>
      <c r="RZO93" s="17"/>
      <c r="RZP93" s="17"/>
      <c r="RZQ93" s="17"/>
      <c r="RZR93" s="17"/>
      <c r="RZS93" s="17"/>
      <c r="RZT93" s="17"/>
      <c r="RZU93" s="17"/>
      <c r="RZV93" s="17"/>
      <c r="RZW93" s="17"/>
      <c r="RZX93" s="17"/>
      <c r="RZY93" s="17"/>
      <c r="RZZ93" s="17"/>
      <c r="SAA93" s="17"/>
      <c r="SAB93" s="17"/>
      <c r="SAC93" s="17"/>
      <c r="SAD93" s="17"/>
      <c r="SAE93" s="17"/>
      <c r="SAF93" s="17"/>
      <c r="SAG93" s="17"/>
      <c r="SAH93" s="17"/>
      <c r="SAI93" s="17"/>
      <c r="SAJ93" s="17"/>
      <c r="SAK93" s="17"/>
      <c r="SAL93" s="17"/>
      <c r="SAM93" s="17"/>
      <c r="SAN93" s="17"/>
      <c r="SAO93" s="17"/>
      <c r="SAP93" s="17"/>
      <c r="SAQ93" s="17"/>
      <c r="SAR93" s="17"/>
      <c r="SAS93" s="17"/>
      <c r="SAT93" s="17"/>
      <c r="SAU93" s="17"/>
      <c r="SAV93" s="17"/>
      <c r="SAW93" s="17"/>
      <c r="SAX93" s="17"/>
      <c r="SAY93" s="17"/>
      <c r="SAZ93" s="17"/>
      <c r="SBA93" s="17"/>
      <c r="SBB93" s="17"/>
      <c r="SBC93" s="17"/>
      <c r="SBD93" s="17"/>
      <c r="SBE93" s="17"/>
      <c r="SBF93" s="17"/>
      <c r="SBG93" s="17"/>
      <c r="SBH93" s="17"/>
      <c r="SBI93" s="17"/>
      <c r="SBJ93" s="17"/>
      <c r="SBK93" s="17"/>
      <c r="SBL93" s="17"/>
      <c r="SBM93" s="17"/>
      <c r="SBN93" s="17"/>
      <c r="SBO93" s="17"/>
      <c r="SBP93" s="17"/>
      <c r="SBQ93" s="17"/>
      <c r="SBR93" s="17"/>
      <c r="SBS93" s="17"/>
      <c r="SBT93" s="17"/>
      <c r="SBU93" s="17"/>
      <c r="SBV93" s="17"/>
      <c r="SBW93" s="17"/>
      <c r="SBX93" s="17"/>
      <c r="SBY93" s="17"/>
      <c r="SBZ93" s="17"/>
      <c r="SCA93" s="17"/>
      <c r="SCB93" s="17"/>
      <c r="SCC93" s="17"/>
      <c r="SCD93" s="17"/>
      <c r="SCE93" s="17"/>
      <c r="SCF93" s="17"/>
      <c r="SCG93" s="17"/>
      <c r="SCH93" s="17"/>
      <c r="SCI93" s="17"/>
      <c r="SCJ93" s="17"/>
      <c r="SCK93" s="17"/>
      <c r="SCL93" s="17"/>
      <c r="SCM93" s="17"/>
      <c r="SCN93" s="17"/>
      <c r="SCO93" s="17"/>
      <c r="SCP93" s="17"/>
      <c r="SCQ93" s="17"/>
      <c r="SCR93" s="17"/>
      <c r="SCS93" s="17"/>
      <c r="SCT93" s="17"/>
      <c r="SCU93" s="17"/>
      <c r="SCV93" s="17"/>
      <c r="SCW93" s="17"/>
      <c r="SCX93" s="17"/>
      <c r="SCY93" s="17"/>
      <c r="SCZ93" s="17"/>
      <c r="SDA93" s="17"/>
      <c r="SDB93" s="17"/>
      <c r="SDC93" s="17"/>
      <c r="SDD93" s="17"/>
      <c r="SDE93" s="17"/>
      <c r="SDF93" s="17"/>
      <c r="SDG93" s="17"/>
      <c r="SDH93" s="17"/>
      <c r="SDI93" s="17"/>
      <c r="SDJ93" s="17"/>
      <c r="SDK93" s="17"/>
      <c r="SDL93" s="17"/>
      <c r="SDM93" s="17"/>
      <c r="SDN93" s="17"/>
      <c r="SDO93" s="17"/>
      <c r="SDP93" s="17"/>
      <c r="SDQ93" s="17"/>
      <c r="SDR93" s="17"/>
      <c r="SDS93" s="17"/>
      <c r="SDT93" s="17"/>
      <c r="SDU93" s="17"/>
      <c r="SDV93" s="17"/>
      <c r="SDW93" s="17"/>
      <c r="SDX93" s="17"/>
      <c r="SDY93" s="17"/>
      <c r="SDZ93" s="17"/>
      <c r="SEA93" s="17"/>
      <c r="SEB93" s="17"/>
      <c r="SEC93" s="17"/>
      <c r="SED93" s="17"/>
      <c r="SEE93" s="17"/>
      <c r="SEF93" s="17"/>
      <c r="SEG93" s="17"/>
      <c r="SEH93" s="17"/>
      <c r="SEI93" s="17"/>
      <c r="SEJ93" s="17"/>
      <c r="SEK93" s="17"/>
      <c r="SEL93" s="17"/>
      <c r="SEM93" s="17"/>
      <c r="SEN93" s="17"/>
      <c r="SEO93" s="17"/>
      <c r="SEP93" s="17"/>
      <c r="SEQ93" s="17"/>
      <c r="SER93" s="17"/>
      <c r="SES93" s="17"/>
      <c r="SET93" s="17"/>
      <c r="SEU93" s="17"/>
      <c r="SEV93" s="17"/>
      <c r="SEW93" s="17"/>
      <c r="SEX93" s="17"/>
      <c r="SEY93" s="17"/>
      <c r="SEZ93" s="17"/>
      <c r="SFA93" s="17"/>
      <c r="SFB93" s="17"/>
      <c r="SFC93" s="17"/>
      <c r="SFD93" s="17"/>
      <c r="SFE93" s="17"/>
      <c r="SFF93" s="17"/>
      <c r="SFG93" s="17"/>
      <c r="SFH93" s="17"/>
      <c r="SFI93" s="17"/>
      <c r="SFJ93" s="17"/>
      <c r="SFK93" s="17"/>
      <c r="SFL93" s="17"/>
      <c r="SFM93" s="17"/>
      <c r="SFN93" s="17"/>
      <c r="SFO93" s="17"/>
      <c r="SFP93" s="17"/>
      <c r="SFQ93" s="17"/>
      <c r="SFR93" s="17"/>
      <c r="SFS93" s="17"/>
      <c r="SFT93" s="17"/>
      <c r="SFU93" s="17"/>
      <c r="SFV93" s="17"/>
      <c r="SFW93" s="17"/>
      <c r="SFX93" s="17"/>
      <c r="SFY93" s="17"/>
      <c r="SFZ93" s="17"/>
      <c r="SGA93" s="17"/>
      <c r="SGB93" s="17"/>
      <c r="SGC93" s="17"/>
      <c r="SGD93" s="17"/>
      <c r="SGE93" s="17"/>
      <c r="SGF93" s="17"/>
      <c r="SGG93" s="17"/>
      <c r="SGH93" s="17"/>
      <c r="SGI93" s="17"/>
      <c r="SGJ93" s="17"/>
      <c r="SGK93" s="17"/>
      <c r="SGL93" s="17"/>
      <c r="SGM93" s="17"/>
      <c r="SGN93" s="17"/>
      <c r="SGO93" s="17"/>
      <c r="SGP93" s="17"/>
      <c r="SGQ93" s="17"/>
      <c r="SGR93" s="17"/>
      <c r="SGS93" s="17"/>
      <c r="SGT93" s="17"/>
      <c r="SGU93" s="17"/>
      <c r="SGV93" s="17"/>
      <c r="SGW93" s="17"/>
      <c r="SGX93" s="17"/>
      <c r="SGY93" s="17"/>
      <c r="SGZ93" s="17"/>
      <c r="SHA93" s="17"/>
      <c r="SHB93" s="17"/>
      <c r="SHC93" s="17"/>
      <c r="SHD93" s="17"/>
      <c r="SHE93" s="17"/>
      <c r="SHF93" s="17"/>
      <c r="SHG93" s="17"/>
      <c r="SHH93" s="17"/>
      <c r="SHI93" s="17"/>
      <c r="SHJ93" s="17"/>
      <c r="SHK93" s="17"/>
      <c r="SHL93" s="17"/>
      <c r="SHM93" s="17"/>
      <c r="SHN93" s="17"/>
      <c r="SHO93" s="17"/>
      <c r="SHP93" s="17"/>
      <c r="SHQ93" s="17"/>
      <c r="SHR93" s="17"/>
      <c r="SHS93" s="17"/>
      <c r="SHT93" s="17"/>
      <c r="SHU93" s="17"/>
      <c r="SHV93" s="17"/>
      <c r="SHW93" s="17"/>
      <c r="SHX93" s="17"/>
      <c r="SHY93" s="17"/>
      <c r="SHZ93" s="17"/>
      <c r="SIA93" s="17"/>
      <c r="SIB93" s="17"/>
      <c r="SIC93" s="17"/>
      <c r="SID93" s="17"/>
      <c r="SIE93" s="17"/>
      <c r="SIF93" s="17"/>
      <c r="SIG93" s="17"/>
      <c r="SIH93" s="17"/>
      <c r="SII93" s="17"/>
      <c r="SIJ93" s="17"/>
      <c r="SIK93" s="17"/>
      <c r="SIL93" s="17"/>
      <c r="SIM93" s="17"/>
      <c r="SIN93" s="17"/>
      <c r="SIO93" s="17"/>
      <c r="SIP93" s="17"/>
      <c r="SIQ93" s="17"/>
      <c r="SIR93" s="17"/>
      <c r="SIS93" s="17"/>
      <c r="SIT93" s="17"/>
      <c r="SIU93" s="17"/>
      <c r="SIV93" s="17"/>
      <c r="SIW93" s="17"/>
      <c r="SIX93" s="17"/>
      <c r="SIY93" s="17"/>
      <c r="SIZ93" s="17"/>
      <c r="SJA93" s="17"/>
      <c r="SJB93" s="17"/>
      <c r="SJC93" s="17"/>
      <c r="SJD93" s="17"/>
      <c r="SJE93" s="17"/>
      <c r="SJF93" s="17"/>
      <c r="SJG93" s="17"/>
      <c r="SJH93" s="17"/>
      <c r="SJI93" s="17"/>
      <c r="SJJ93" s="17"/>
      <c r="SJK93" s="17"/>
      <c r="SJL93" s="17"/>
      <c r="SJM93" s="17"/>
      <c r="SJN93" s="17"/>
      <c r="SJO93" s="17"/>
      <c r="SJP93" s="17"/>
      <c r="SJQ93" s="17"/>
      <c r="SJR93" s="17"/>
      <c r="SJS93" s="17"/>
      <c r="SJT93" s="17"/>
      <c r="SJU93" s="17"/>
      <c r="SJV93" s="17"/>
      <c r="SJW93" s="17"/>
      <c r="SJX93" s="17"/>
      <c r="SJY93" s="17"/>
      <c r="SJZ93" s="17"/>
      <c r="SKA93" s="17"/>
      <c r="SKB93" s="17"/>
      <c r="SKC93" s="17"/>
      <c r="SKD93" s="17"/>
      <c r="SKE93" s="17"/>
      <c r="SKF93" s="17"/>
      <c r="SKG93" s="17"/>
      <c r="SKH93" s="17"/>
      <c r="SKI93" s="17"/>
      <c r="SKJ93" s="17"/>
      <c r="SKK93" s="17"/>
      <c r="SKL93" s="17"/>
      <c r="SKM93" s="17"/>
      <c r="SKN93" s="17"/>
      <c r="SKO93" s="17"/>
      <c r="SKP93" s="17"/>
      <c r="SKQ93" s="17"/>
      <c r="SKR93" s="17"/>
      <c r="SKS93" s="17"/>
      <c r="SKT93" s="17"/>
      <c r="SKU93" s="17"/>
      <c r="SKV93" s="17"/>
      <c r="SKW93" s="17"/>
      <c r="SKX93" s="17"/>
      <c r="SKY93" s="17"/>
      <c r="SKZ93" s="17"/>
      <c r="SLA93" s="17"/>
      <c r="SLB93" s="17"/>
      <c r="SLC93" s="17"/>
      <c r="SLD93" s="17"/>
      <c r="SLE93" s="17"/>
      <c r="SLF93" s="17"/>
      <c r="SLG93" s="17"/>
      <c r="SLH93" s="17"/>
      <c r="SLI93" s="17"/>
      <c r="SLJ93" s="17"/>
      <c r="SLK93" s="17"/>
      <c r="SLL93" s="17"/>
      <c r="SLM93" s="17"/>
      <c r="SLN93" s="17"/>
      <c r="SLO93" s="17"/>
      <c r="SLP93" s="17"/>
      <c r="SLQ93" s="17"/>
      <c r="SLR93" s="17"/>
      <c r="SLS93" s="17"/>
      <c r="SLT93" s="17"/>
      <c r="SLU93" s="17"/>
      <c r="SLV93" s="17"/>
      <c r="SLW93" s="17"/>
      <c r="SLX93" s="17"/>
      <c r="SLY93" s="17"/>
      <c r="SLZ93" s="17"/>
      <c r="SMA93" s="17"/>
      <c r="SMB93" s="17"/>
      <c r="SMC93" s="17"/>
      <c r="SMD93" s="17"/>
      <c r="SME93" s="17"/>
      <c r="SMF93" s="17"/>
      <c r="SMG93" s="17"/>
      <c r="SMH93" s="17"/>
      <c r="SMI93" s="17"/>
      <c r="SMJ93" s="17"/>
      <c r="SMK93" s="17"/>
      <c r="SML93" s="17"/>
      <c r="SMM93" s="17"/>
      <c r="SMN93" s="17"/>
      <c r="SMO93" s="17"/>
      <c r="SMP93" s="17"/>
      <c r="SMQ93" s="17"/>
      <c r="SMR93" s="17"/>
      <c r="SMS93" s="17"/>
      <c r="SMT93" s="17"/>
      <c r="SMU93" s="17"/>
      <c r="SMV93" s="17"/>
      <c r="SMW93" s="17"/>
      <c r="SMX93" s="17"/>
      <c r="SMY93" s="17"/>
      <c r="SMZ93" s="17"/>
      <c r="SNA93" s="17"/>
      <c r="SNB93" s="17"/>
      <c r="SNC93" s="17"/>
      <c r="SND93" s="17"/>
      <c r="SNE93" s="17"/>
      <c r="SNF93" s="17"/>
      <c r="SNG93" s="17"/>
      <c r="SNH93" s="17"/>
      <c r="SNI93" s="17"/>
      <c r="SNJ93" s="17"/>
      <c r="SNK93" s="17"/>
      <c r="SNL93" s="17"/>
      <c r="SNM93" s="17"/>
      <c r="SNN93" s="17"/>
      <c r="SNO93" s="17"/>
      <c r="SNP93" s="17"/>
      <c r="SNQ93" s="17"/>
      <c r="SNR93" s="17"/>
      <c r="SNS93" s="17"/>
      <c r="SNT93" s="17"/>
      <c r="SNU93" s="17"/>
      <c r="SNV93" s="17"/>
      <c r="SNW93" s="17"/>
      <c r="SNX93" s="17"/>
      <c r="SNY93" s="17"/>
      <c r="SNZ93" s="17"/>
      <c r="SOA93" s="17"/>
      <c r="SOB93" s="17"/>
      <c r="SOC93" s="17"/>
      <c r="SOD93" s="17"/>
      <c r="SOE93" s="17"/>
      <c r="SOF93" s="17"/>
      <c r="SOG93" s="17"/>
      <c r="SOH93" s="17"/>
      <c r="SOI93" s="17"/>
      <c r="SOJ93" s="17"/>
      <c r="SOK93" s="17"/>
      <c r="SOL93" s="17"/>
      <c r="SOM93" s="17"/>
      <c r="SON93" s="17"/>
      <c r="SOO93" s="17"/>
      <c r="SOP93" s="17"/>
      <c r="SOQ93" s="17"/>
      <c r="SOR93" s="17"/>
      <c r="SOS93" s="17"/>
      <c r="SOT93" s="17"/>
      <c r="SOU93" s="17"/>
      <c r="SOV93" s="17"/>
      <c r="SOW93" s="17"/>
      <c r="SOX93" s="17"/>
      <c r="SOY93" s="17"/>
      <c r="SOZ93" s="17"/>
      <c r="SPA93" s="17"/>
      <c r="SPB93" s="17"/>
      <c r="SPC93" s="17"/>
      <c r="SPD93" s="17"/>
      <c r="SPE93" s="17"/>
      <c r="SPF93" s="17"/>
      <c r="SPG93" s="17"/>
      <c r="SPH93" s="17"/>
      <c r="SPI93" s="17"/>
      <c r="SPJ93" s="17"/>
      <c r="SPK93" s="17"/>
      <c r="SPL93" s="17"/>
      <c r="SPM93" s="17"/>
      <c r="SPN93" s="17"/>
      <c r="SPO93" s="17"/>
      <c r="SPP93" s="17"/>
      <c r="SPQ93" s="17"/>
      <c r="SPR93" s="17"/>
      <c r="SPS93" s="17"/>
      <c r="SPT93" s="17"/>
      <c r="SPU93" s="17"/>
      <c r="SPV93" s="17"/>
      <c r="SPW93" s="17"/>
      <c r="SPX93" s="17"/>
      <c r="SPY93" s="17"/>
      <c r="SPZ93" s="17"/>
      <c r="SQA93" s="17"/>
      <c r="SQB93" s="17"/>
      <c r="SQC93" s="17"/>
      <c r="SQD93" s="17"/>
      <c r="SQE93" s="17"/>
      <c r="SQF93" s="17"/>
      <c r="SQG93" s="17"/>
      <c r="SQH93" s="17"/>
      <c r="SQI93" s="17"/>
      <c r="SQJ93" s="17"/>
      <c r="SQK93" s="17"/>
      <c r="SQL93" s="17"/>
      <c r="SQM93" s="17"/>
      <c r="SQN93" s="17"/>
      <c r="SQO93" s="17"/>
      <c r="SQP93" s="17"/>
      <c r="SQQ93" s="17"/>
      <c r="SQR93" s="17"/>
      <c r="SQS93" s="17"/>
      <c r="SQT93" s="17"/>
      <c r="SQU93" s="17"/>
      <c r="SQV93" s="17"/>
      <c r="SQW93" s="17"/>
      <c r="SQX93" s="17"/>
      <c r="SQY93" s="17"/>
      <c r="SQZ93" s="17"/>
      <c r="SRA93" s="17"/>
      <c r="SRB93" s="17"/>
      <c r="SRC93" s="17"/>
      <c r="SRD93" s="17"/>
      <c r="SRE93" s="17"/>
      <c r="SRF93" s="17"/>
      <c r="SRG93" s="17"/>
      <c r="SRH93" s="17"/>
      <c r="SRI93" s="17"/>
      <c r="SRJ93" s="17"/>
      <c r="SRK93" s="17"/>
      <c r="SRL93" s="17"/>
      <c r="SRM93" s="17"/>
      <c r="SRN93" s="17"/>
      <c r="SRO93" s="17"/>
      <c r="SRP93" s="17"/>
      <c r="SRQ93" s="17"/>
      <c r="SRR93" s="17"/>
      <c r="SRS93" s="17"/>
      <c r="SRT93" s="17"/>
      <c r="SRU93" s="17"/>
      <c r="SRV93" s="17"/>
      <c r="SRW93" s="17"/>
      <c r="SRX93" s="17"/>
      <c r="SRY93" s="17"/>
      <c r="SRZ93" s="17"/>
      <c r="SSA93" s="17"/>
      <c r="SSB93" s="17"/>
      <c r="SSC93" s="17"/>
      <c r="SSD93" s="17"/>
      <c r="SSE93" s="17"/>
      <c r="SSF93" s="17"/>
      <c r="SSG93" s="17"/>
      <c r="SSH93" s="17"/>
      <c r="SSI93" s="17"/>
      <c r="SSJ93" s="17"/>
      <c r="SSK93" s="17"/>
      <c r="SSL93" s="17"/>
      <c r="SSM93" s="17"/>
      <c r="SSN93" s="17"/>
      <c r="SSO93" s="17"/>
      <c r="SSP93" s="17"/>
      <c r="SSQ93" s="17"/>
      <c r="SSR93" s="17"/>
      <c r="SSS93" s="17"/>
      <c r="SST93" s="17"/>
      <c r="SSU93" s="17"/>
      <c r="SSV93" s="17"/>
      <c r="SSW93" s="17"/>
      <c r="SSX93" s="17"/>
      <c r="SSY93" s="17"/>
      <c r="SSZ93" s="17"/>
      <c r="STA93" s="17"/>
      <c r="STB93" s="17"/>
      <c r="STC93" s="17"/>
      <c r="STD93" s="17"/>
      <c r="STE93" s="17"/>
      <c r="STF93" s="17"/>
      <c r="STG93" s="17"/>
      <c r="STH93" s="17"/>
      <c r="STI93" s="17"/>
      <c r="STJ93" s="17"/>
      <c r="STK93" s="17"/>
      <c r="STL93" s="17"/>
      <c r="STM93" s="17"/>
      <c r="STN93" s="17"/>
      <c r="STO93" s="17"/>
      <c r="STP93" s="17"/>
      <c r="STQ93" s="17"/>
      <c r="STR93" s="17"/>
      <c r="STS93" s="17"/>
      <c r="STT93" s="17"/>
      <c r="STU93" s="17"/>
      <c r="STV93" s="17"/>
      <c r="STW93" s="17"/>
      <c r="STX93" s="17"/>
      <c r="STY93" s="17"/>
      <c r="STZ93" s="17"/>
      <c r="SUA93" s="17"/>
      <c r="SUB93" s="17"/>
      <c r="SUC93" s="17"/>
      <c r="SUD93" s="17"/>
      <c r="SUE93" s="17"/>
      <c r="SUF93" s="17"/>
      <c r="SUG93" s="17"/>
      <c r="SUH93" s="17"/>
      <c r="SUI93" s="17"/>
      <c r="SUJ93" s="17"/>
      <c r="SUK93" s="17"/>
      <c r="SUL93" s="17"/>
      <c r="SUM93" s="17"/>
      <c r="SUN93" s="17"/>
      <c r="SUO93" s="17"/>
      <c r="SUP93" s="17"/>
      <c r="SUQ93" s="17"/>
      <c r="SUR93" s="17"/>
      <c r="SUS93" s="17"/>
      <c r="SUT93" s="17"/>
      <c r="SUU93" s="17"/>
      <c r="SUV93" s="17"/>
      <c r="SUW93" s="17"/>
      <c r="SUX93" s="17"/>
      <c r="SUY93" s="17"/>
      <c r="SUZ93" s="17"/>
      <c r="SVA93" s="17"/>
      <c r="SVB93" s="17"/>
      <c r="SVC93" s="17"/>
      <c r="SVD93" s="17"/>
      <c r="SVE93" s="17"/>
      <c r="SVF93" s="17"/>
      <c r="SVG93" s="17"/>
      <c r="SVH93" s="17"/>
      <c r="SVI93" s="17"/>
      <c r="SVJ93" s="17"/>
      <c r="SVK93" s="17"/>
      <c r="SVL93" s="17"/>
      <c r="SVM93" s="17"/>
      <c r="SVN93" s="17"/>
      <c r="SVO93" s="17"/>
      <c r="SVP93" s="17"/>
      <c r="SVQ93" s="17"/>
      <c r="SVR93" s="17"/>
      <c r="SVS93" s="17"/>
      <c r="SVT93" s="17"/>
      <c r="SVU93" s="17"/>
      <c r="SVV93" s="17"/>
      <c r="SVW93" s="17"/>
      <c r="SVX93" s="17"/>
      <c r="SVY93" s="17"/>
      <c r="SVZ93" s="17"/>
      <c r="SWA93" s="17"/>
      <c r="SWB93" s="17"/>
      <c r="SWC93" s="17"/>
      <c r="SWD93" s="17"/>
      <c r="SWE93" s="17"/>
      <c r="SWF93" s="17"/>
      <c r="SWG93" s="17"/>
      <c r="SWH93" s="17"/>
      <c r="SWI93" s="17"/>
      <c r="SWJ93" s="17"/>
      <c r="SWK93" s="17"/>
      <c r="SWL93" s="17"/>
      <c r="SWM93" s="17"/>
      <c r="SWN93" s="17"/>
      <c r="SWO93" s="17"/>
      <c r="SWP93" s="17"/>
      <c r="SWQ93" s="17"/>
      <c r="SWR93" s="17"/>
      <c r="SWS93" s="17"/>
      <c r="SWT93" s="17"/>
      <c r="SWU93" s="17"/>
      <c r="SWV93" s="17"/>
      <c r="SWW93" s="17"/>
      <c r="SWX93" s="17"/>
      <c r="SWY93" s="17"/>
      <c r="SWZ93" s="17"/>
      <c r="SXA93" s="17"/>
      <c r="SXB93" s="17"/>
      <c r="SXC93" s="17"/>
      <c r="SXD93" s="17"/>
      <c r="SXE93" s="17"/>
      <c r="SXF93" s="17"/>
      <c r="SXG93" s="17"/>
      <c r="SXH93" s="17"/>
      <c r="SXI93" s="17"/>
      <c r="SXJ93" s="17"/>
      <c r="SXK93" s="17"/>
      <c r="SXL93" s="17"/>
      <c r="SXM93" s="17"/>
      <c r="SXN93" s="17"/>
      <c r="SXO93" s="17"/>
      <c r="SXP93" s="17"/>
      <c r="SXQ93" s="17"/>
      <c r="SXR93" s="17"/>
      <c r="SXS93" s="17"/>
      <c r="SXT93" s="17"/>
      <c r="SXU93" s="17"/>
      <c r="SXV93" s="17"/>
      <c r="SXW93" s="17"/>
      <c r="SXX93" s="17"/>
      <c r="SXY93" s="17"/>
      <c r="SXZ93" s="17"/>
      <c r="SYA93" s="17"/>
      <c r="SYB93" s="17"/>
      <c r="SYC93" s="17"/>
      <c r="SYD93" s="17"/>
      <c r="SYE93" s="17"/>
      <c r="SYF93" s="17"/>
      <c r="SYG93" s="17"/>
      <c r="SYH93" s="17"/>
      <c r="SYI93" s="17"/>
      <c r="SYJ93" s="17"/>
      <c r="SYK93" s="17"/>
      <c r="SYL93" s="17"/>
      <c r="SYM93" s="17"/>
      <c r="SYN93" s="17"/>
      <c r="SYO93" s="17"/>
      <c r="SYP93" s="17"/>
      <c r="SYQ93" s="17"/>
      <c r="SYR93" s="17"/>
      <c r="SYS93" s="17"/>
      <c r="SYT93" s="17"/>
      <c r="SYU93" s="17"/>
      <c r="SYV93" s="17"/>
      <c r="SYW93" s="17"/>
      <c r="SYX93" s="17"/>
      <c r="SYY93" s="17"/>
      <c r="SYZ93" s="17"/>
      <c r="SZA93" s="17"/>
      <c r="SZB93" s="17"/>
      <c r="SZC93" s="17"/>
      <c r="SZD93" s="17"/>
      <c r="SZE93" s="17"/>
      <c r="SZF93" s="17"/>
      <c r="SZG93" s="17"/>
      <c r="SZH93" s="17"/>
      <c r="SZI93" s="17"/>
      <c r="SZJ93" s="17"/>
      <c r="SZK93" s="17"/>
      <c r="SZL93" s="17"/>
      <c r="SZM93" s="17"/>
      <c r="SZN93" s="17"/>
      <c r="SZO93" s="17"/>
      <c r="SZP93" s="17"/>
      <c r="SZQ93" s="17"/>
      <c r="SZR93" s="17"/>
      <c r="SZS93" s="17"/>
      <c r="SZT93" s="17"/>
      <c r="SZU93" s="17"/>
      <c r="SZV93" s="17"/>
      <c r="SZW93" s="17"/>
      <c r="SZX93" s="17"/>
      <c r="SZY93" s="17"/>
      <c r="SZZ93" s="17"/>
      <c r="TAA93" s="17"/>
      <c r="TAB93" s="17"/>
      <c r="TAC93" s="17"/>
      <c r="TAD93" s="17"/>
      <c r="TAE93" s="17"/>
      <c r="TAF93" s="17"/>
      <c r="TAG93" s="17"/>
      <c r="TAH93" s="17"/>
      <c r="TAI93" s="17"/>
      <c r="TAJ93" s="17"/>
      <c r="TAK93" s="17"/>
      <c r="TAL93" s="17"/>
      <c r="TAM93" s="17"/>
      <c r="TAN93" s="17"/>
      <c r="TAO93" s="17"/>
      <c r="TAP93" s="17"/>
      <c r="TAQ93" s="17"/>
      <c r="TAR93" s="17"/>
      <c r="TAS93" s="17"/>
      <c r="TAT93" s="17"/>
      <c r="TAU93" s="17"/>
      <c r="TAV93" s="17"/>
      <c r="TAW93" s="17"/>
      <c r="TAX93" s="17"/>
      <c r="TAY93" s="17"/>
      <c r="TAZ93" s="17"/>
      <c r="TBA93" s="17"/>
      <c r="TBB93" s="17"/>
      <c r="TBC93" s="17"/>
      <c r="TBD93" s="17"/>
      <c r="TBE93" s="17"/>
      <c r="TBF93" s="17"/>
      <c r="TBG93" s="17"/>
      <c r="TBH93" s="17"/>
      <c r="TBI93" s="17"/>
      <c r="TBJ93" s="17"/>
      <c r="TBK93" s="17"/>
      <c r="TBL93" s="17"/>
      <c r="TBM93" s="17"/>
      <c r="TBN93" s="17"/>
      <c r="TBO93" s="17"/>
      <c r="TBP93" s="17"/>
      <c r="TBQ93" s="17"/>
      <c r="TBR93" s="17"/>
      <c r="TBS93" s="17"/>
      <c r="TBT93" s="17"/>
      <c r="TBU93" s="17"/>
      <c r="TBV93" s="17"/>
      <c r="TBW93" s="17"/>
      <c r="TBX93" s="17"/>
      <c r="TBY93" s="17"/>
      <c r="TBZ93" s="17"/>
      <c r="TCA93" s="17"/>
      <c r="TCB93" s="17"/>
      <c r="TCC93" s="17"/>
      <c r="TCD93" s="17"/>
      <c r="TCE93" s="17"/>
      <c r="TCF93" s="17"/>
      <c r="TCG93" s="17"/>
      <c r="TCH93" s="17"/>
      <c r="TCI93" s="17"/>
      <c r="TCJ93" s="17"/>
      <c r="TCK93" s="17"/>
      <c r="TCL93" s="17"/>
      <c r="TCM93" s="17"/>
      <c r="TCN93" s="17"/>
      <c r="TCO93" s="17"/>
      <c r="TCP93" s="17"/>
      <c r="TCQ93" s="17"/>
      <c r="TCR93" s="17"/>
      <c r="TCS93" s="17"/>
      <c r="TCT93" s="17"/>
      <c r="TCU93" s="17"/>
      <c r="TCV93" s="17"/>
      <c r="TCW93" s="17"/>
      <c r="TCX93" s="17"/>
      <c r="TCY93" s="17"/>
      <c r="TCZ93" s="17"/>
      <c r="TDA93" s="17"/>
      <c r="TDB93" s="17"/>
      <c r="TDC93" s="17"/>
      <c r="TDD93" s="17"/>
      <c r="TDE93" s="17"/>
      <c r="TDF93" s="17"/>
      <c r="TDG93" s="17"/>
      <c r="TDH93" s="17"/>
      <c r="TDI93" s="17"/>
      <c r="TDJ93" s="17"/>
      <c r="TDK93" s="17"/>
      <c r="TDL93" s="17"/>
      <c r="TDM93" s="17"/>
      <c r="TDN93" s="17"/>
      <c r="TDO93" s="17"/>
      <c r="TDP93" s="17"/>
      <c r="TDQ93" s="17"/>
      <c r="TDR93" s="17"/>
      <c r="TDS93" s="17"/>
      <c r="TDT93" s="17"/>
      <c r="TDU93" s="17"/>
      <c r="TDV93" s="17"/>
      <c r="TDW93" s="17"/>
      <c r="TDX93" s="17"/>
      <c r="TDY93" s="17"/>
      <c r="TDZ93" s="17"/>
      <c r="TEA93" s="17"/>
      <c r="TEB93" s="17"/>
      <c r="TEC93" s="17"/>
      <c r="TED93" s="17"/>
      <c r="TEE93" s="17"/>
      <c r="TEF93" s="17"/>
      <c r="TEG93" s="17"/>
      <c r="TEH93" s="17"/>
      <c r="TEI93" s="17"/>
      <c r="TEJ93" s="17"/>
      <c r="TEK93" s="17"/>
      <c r="TEL93" s="17"/>
      <c r="TEM93" s="17"/>
      <c r="TEN93" s="17"/>
      <c r="TEO93" s="17"/>
      <c r="TEP93" s="17"/>
      <c r="TEQ93" s="17"/>
      <c r="TER93" s="17"/>
      <c r="TES93" s="17"/>
      <c r="TET93" s="17"/>
      <c r="TEU93" s="17"/>
      <c r="TEV93" s="17"/>
      <c r="TEW93" s="17"/>
      <c r="TEX93" s="17"/>
      <c r="TEY93" s="17"/>
      <c r="TEZ93" s="17"/>
      <c r="TFA93" s="17"/>
      <c r="TFB93" s="17"/>
      <c r="TFC93" s="17"/>
      <c r="TFD93" s="17"/>
      <c r="TFE93" s="17"/>
      <c r="TFF93" s="17"/>
      <c r="TFG93" s="17"/>
      <c r="TFH93" s="17"/>
      <c r="TFI93" s="17"/>
      <c r="TFJ93" s="17"/>
      <c r="TFK93" s="17"/>
      <c r="TFL93" s="17"/>
      <c r="TFM93" s="17"/>
      <c r="TFN93" s="17"/>
      <c r="TFO93" s="17"/>
      <c r="TFP93" s="17"/>
      <c r="TFQ93" s="17"/>
      <c r="TFR93" s="17"/>
      <c r="TFS93" s="17"/>
      <c r="TFT93" s="17"/>
      <c r="TFU93" s="17"/>
      <c r="TFV93" s="17"/>
      <c r="TFW93" s="17"/>
      <c r="TFX93" s="17"/>
      <c r="TFY93" s="17"/>
      <c r="TFZ93" s="17"/>
      <c r="TGA93" s="17"/>
      <c r="TGB93" s="17"/>
      <c r="TGC93" s="17"/>
      <c r="TGD93" s="17"/>
      <c r="TGE93" s="17"/>
      <c r="TGF93" s="17"/>
      <c r="TGG93" s="17"/>
      <c r="TGH93" s="17"/>
      <c r="TGI93" s="17"/>
      <c r="TGJ93" s="17"/>
      <c r="TGK93" s="17"/>
      <c r="TGL93" s="17"/>
      <c r="TGM93" s="17"/>
      <c r="TGN93" s="17"/>
      <c r="TGO93" s="17"/>
      <c r="TGP93" s="17"/>
      <c r="TGQ93" s="17"/>
      <c r="TGR93" s="17"/>
      <c r="TGS93" s="17"/>
      <c r="TGT93" s="17"/>
      <c r="TGU93" s="17"/>
      <c r="TGV93" s="17"/>
      <c r="TGW93" s="17"/>
      <c r="TGX93" s="17"/>
      <c r="TGY93" s="17"/>
      <c r="TGZ93" s="17"/>
      <c r="THA93" s="17"/>
      <c r="THB93" s="17"/>
      <c r="THC93" s="17"/>
      <c r="THD93" s="17"/>
      <c r="THE93" s="17"/>
      <c r="THF93" s="17"/>
      <c r="THG93" s="17"/>
      <c r="THH93" s="17"/>
      <c r="THI93" s="17"/>
      <c r="THJ93" s="17"/>
      <c r="THK93" s="17"/>
      <c r="THL93" s="17"/>
      <c r="THM93" s="17"/>
      <c r="THN93" s="17"/>
      <c r="THO93" s="17"/>
      <c r="THP93" s="17"/>
      <c r="THQ93" s="17"/>
      <c r="THR93" s="17"/>
      <c r="THS93" s="17"/>
      <c r="THT93" s="17"/>
      <c r="THU93" s="17"/>
      <c r="THV93" s="17"/>
      <c r="THW93" s="17"/>
      <c r="THX93" s="17"/>
      <c r="THY93" s="17"/>
      <c r="THZ93" s="17"/>
      <c r="TIA93" s="17"/>
      <c r="TIB93" s="17"/>
      <c r="TIC93" s="17"/>
      <c r="TID93" s="17"/>
      <c r="TIE93" s="17"/>
      <c r="TIF93" s="17"/>
      <c r="TIG93" s="17"/>
      <c r="TIH93" s="17"/>
      <c r="TII93" s="17"/>
      <c r="TIJ93" s="17"/>
      <c r="TIK93" s="17"/>
      <c r="TIL93" s="17"/>
      <c r="TIM93" s="17"/>
      <c r="TIN93" s="17"/>
      <c r="TIO93" s="17"/>
      <c r="TIP93" s="17"/>
      <c r="TIQ93" s="17"/>
      <c r="TIR93" s="17"/>
      <c r="TIS93" s="17"/>
      <c r="TIT93" s="17"/>
      <c r="TIU93" s="17"/>
      <c r="TIV93" s="17"/>
      <c r="TIW93" s="17"/>
      <c r="TIX93" s="17"/>
      <c r="TIY93" s="17"/>
      <c r="TIZ93" s="17"/>
      <c r="TJA93" s="17"/>
      <c r="TJB93" s="17"/>
      <c r="TJC93" s="17"/>
      <c r="TJD93" s="17"/>
      <c r="TJE93" s="17"/>
      <c r="TJF93" s="17"/>
      <c r="TJG93" s="17"/>
      <c r="TJH93" s="17"/>
      <c r="TJI93" s="17"/>
      <c r="TJJ93" s="17"/>
      <c r="TJK93" s="17"/>
      <c r="TJL93" s="17"/>
      <c r="TJM93" s="17"/>
      <c r="TJN93" s="17"/>
      <c r="TJO93" s="17"/>
      <c r="TJP93" s="17"/>
      <c r="TJQ93" s="17"/>
      <c r="TJR93" s="17"/>
      <c r="TJS93" s="17"/>
      <c r="TJT93" s="17"/>
      <c r="TJU93" s="17"/>
      <c r="TJV93" s="17"/>
      <c r="TJW93" s="17"/>
      <c r="TJX93" s="17"/>
      <c r="TJY93" s="17"/>
      <c r="TJZ93" s="17"/>
      <c r="TKA93" s="17"/>
      <c r="TKB93" s="17"/>
      <c r="TKC93" s="17"/>
      <c r="TKD93" s="17"/>
      <c r="TKE93" s="17"/>
      <c r="TKF93" s="17"/>
      <c r="TKG93" s="17"/>
      <c r="TKH93" s="17"/>
      <c r="TKI93" s="17"/>
      <c r="TKJ93" s="17"/>
      <c r="TKK93" s="17"/>
      <c r="TKL93" s="17"/>
      <c r="TKM93" s="17"/>
      <c r="TKN93" s="17"/>
      <c r="TKO93" s="17"/>
      <c r="TKP93" s="17"/>
      <c r="TKQ93" s="17"/>
      <c r="TKR93" s="17"/>
      <c r="TKS93" s="17"/>
      <c r="TKT93" s="17"/>
      <c r="TKU93" s="17"/>
      <c r="TKV93" s="17"/>
      <c r="TKW93" s="17"/>
      <c r="TKX93" s="17"/>
      <c r="TKY93" s="17"/>
      <c r="TKZ93" s="17"/>
      <c r="TLA93" s="17"/>
      <c r="TLB93" s="17"/>
      <c r="TLC93" s="17"/>
      <c r="TLD93" s="17"/>
      <c r="TLE93" s="17"/>
      <c r="TLF93" s="17"/>
      <c r="TLG93" s="17"/>
      <c r="TLH93" s="17"/>
      <c r="TLI93" s="17"/>
      <c r="TLJ93" s="17"/>
      <c r="TLK93" s="17"/>
      <c r="TLL93" s="17"/>
      <c r="TLM93" s="17"/>
      <c r="TLN93" s="17"/>
      <c r="TLO93" s="17"/>
      <c r="TLP93" s="17"/>
      <c r="TLQ93" s="17"/>
      <c r="TLR93" s="17"/>
      <c r="TLS93" s="17"/>
      <c r="TLT93" s="17"/>
      <c r="TLU93" s="17"/>
      <c r="TLV93" s="17"/>
      <c r="TLW93" s="17"/>
      <c r="TLX93" s="17"/>
      <c r="TLY93" s="17"/>
      <c r="TLZ93" s="17"/>
      <c r="TMA93" s="17"/>
      <c r="TMB93" s="17"/>
      <c r="TMC93" s="17"/>
      <c r="TMD93" s="17"/>
      <c r="TME93" s="17"/>
      <c r="TMF93" s="17"/>
      <c r="TMG93" s="17"/>
      <c r="TMH93" s="17"/>
      <c r="TMI93" s="17"/>
      <c r="TMJ93" s="17"/>
      <c r="TMK93" s="17"/>
      <c r="TML93" s="17"/>
      <c r="TMM93" s="17"/>
      <c r="TMN93" s="17"/>
      <c r="TMO93" s="17"/>
      <c r="TMP93" s="17"/>
      <c r="TMQ93" s="17"/>
      <c r="TMR93" s="17"/>
      <c r="TMS93" s="17"/>
      <c r="TMT93" s="17"/>
      <c r="TMU93" s="17"/>
      <c r="TMV93" s="17"/>
      <c r="TMW93" s="17"/>
      <c r="TMX93" s="17"/>
      <c r="TMY93" s="17"/>
      <c r="TMZ93" s="17"/>
      <c r="TNA93" s="17"/>
      <c r="TNB93" s="17"/>
      <c r="TNC93" s="17"/>
      <c r="TND93" s="17"/>
      <c r="TNE93" s="17"/>
      <c r="TNF93" s="17"/>
      <c r="TNG93" s="17"/>
      <c r="TNH93" s="17"/>
      <c r="TNI93" s="17"/>
      <c r="TNJ93" s="17"/>
      <c r="TNK93" s="17"/>
      <c r="TNL93" s="17"/>
      <c r="TNM93" s="17"/>
      <c r="TNN93" s="17"/>
      <c r="TNO93" s="17"/>
      <c r="TNP93" s="17"/>
      <c r="TNQ93" s="17"/>
      <c r="TNR93" s="17"/>
      <c r="TNS93" s="17"/>
      <c r="TNT93" s="17"/>
      <c r="TNU93" s="17"/>
      <c r="TNV93" s="17"/>
      <c r="TNW93" s="17"/>
      <c r="TNX93" s="17"/>
      <c r="TNY93" s="17"/>
      <c r="TNZ93" s="17"/>
      <c r="TOA93" s="17"/>
      <c r="TOB93" s="17"/>
      <c r="TOC93" s="17"/>
      <c r="TOD93" s="17"/>
      <c r="TOE93" s="17"/>
      <c r="TOF93" s="17"/>
      <c r="TOG93" s="17"/>
      <c r="TOH93" s="17"/>
      <c r="TOI93" s="17"/>
      <c r="TOJ93" s="17"/>
      <c r="TOK93" s="17"/>
      <c r="TOL93" s="17"/>
      <c r="TOM93" s="17"/>
      <c r="TON93" s="17"/>
      <c r="TOO93" s="17"/>
      <c r="TOP93" s="17"/>
      <c r="TOQ93" s="17"/>
      <c r="TOR93" s="17"/>
      <c r="TOS93" s="17"/>
      <c r="TOT93" s="17"/>
      <c r="TOU93" s="17"/>
      <c r="TOV93" s="17"/>
      <c r="TOW93" s="17"/>
      <c r="TOX93" s="17"/>
      <c r="TOY93" s="17"/>
      <c r="TOZ93" s="17"/>
      <c r="TPA93" s="17"/>
      <c r="TPB93" s="17"/>
      <c r="TPC93" s="17"/>
      <c r="TPD93" s="17"/>
      <c r="TPE93" s="17"/>
      <c r="TPF93" s="17"/>
      <c r="TPG93" s="17"/>
      <c r="TPH93" s="17"/>
      <c r="TPI93" s="17"/>
      <c r="TPJ93" s="17"/>
      <c r="TPK93" s="17"/>
      <c r="TPL93" s="17"/>
      <c r="TPM93" s="17"/>
      <c r="TPN93" s="17"/>
      <c r="TPO93" s="17"/>
      <c r="TPP93" s="17"/>
      <c r="TPQ93" s="17"/>
      <c r="TPR93" s="17"/>
      <c r="TPS93" s="17"/>
      <c r="TPT93" s="17"/>
      <c r="TPU93" s="17"/>
      <c r="TPV93" s="17"/>
      <c r="TPW93" s="17"/>
      <c r="TPX93" s="17"/>
      <c r="TPY93" s="17"/>
      <c r="TPZ93" s="17"/>
      <c r="TQA93" s="17"/>
      <c r="TQB93" s="17"/>
      <c r="TQC93" s="17"/>
      <c r="TQD93" s="17"/>
      <c r="TQE93" s="17"/>
      <c r="TQF93" s="17"/>
      <c r="TQG93" s="17"/>
      <c r="TQH93" s="17"/>
      <c r="TQI93" s="17"/>
      <c r="TQJ93" s="17"/>
      <c r="TQK93" s="17"/>
      <c r="TQL93" s="17"/>
      <c r="TQM93" s="17"/>
      <c r="TQN93" s="17"/>
      <c r="TQO93" s="17"/>
      <c r="TQP93" s="17"/>
      <c r="TQQ93" s="17"/>
      <c r="TQR93" s="17"/>
      <c r="TQS93" s="17"/>
      <c r="TQT93" s="17"/>
      <c r="TQU93" s="17"/>
      <c r="TQV93" s="17"/>
      <c r="TQW93" s="17"/>
      <c r="TQX93" s="17"/>
      <c r="TQY93" s="17"/>
      <c r="TQZ93" s="17"/>
      <c r="TRA93" s="17"/>
      <c r="TRB93" s="17"/>
      <c r="TRC93" s="17"/>
      <c r="TRD93" s="17"/>
      <c r="TRE93" s="17"/>
      <c r="TRF93" s="17"/>
      <c r="TRG93" s="17"/>
      <c r="TRH93" s="17"/>
      <c r="TRI93" s="17"/>
      <c r="TRJ93" s="17"/>
      <c r="TRK93" s="17"/>
      <c r="TRL93" s="17"/>
      <c r="TRM93" s="17"/>
      <c r="TRN93" s="17"/>
      <c r="TRO93" s="17"/>
      <c r="TRP93" s="17"/>
      <c r="TRQ93" s="17"/>
      <c r="TRR93" s="17"/>
      <c r="TRS93" s="17"/>
      <c r="TRT93" s="17"/>
      <c r="TRU93" s="17"/>
      <c r="TRV93" s="17"/>
      <c r="TRW93" s="17"/>
      <c r="TRX93" s="17"/>
      <c r="TRY93" s="17"/>
      <c r="TRZ93" s="17"/>
      <c r="TSA93" s="17"/>
      <c r="TSB93" s="17"/>
      <c r="TSC93" s="17"/>
      <c r="TSD93" s="17"/>
      <c r="TSE93" s="17"/>
      <c r="TSF93" s="17"/>
      <c r="TSG93" s="17"/>
      <c r="TSH93" s="17"/>
      <c r="TSI93" s="17"/>
      <c r="TSJ93" s="17"/>
      <c r="TSK93" s="17"/>
      <c r="TSL93" s="17"/>
      <c r="TSM93" s="17"/>
      <c r="TSN93" s="17"/>
      <c r="TSO93" s="17"/>
      <c r="TSP93" s="17"/>
      <c r="TSQ93" s="17"/>
      <c r="TSR93" s="17"/>
      <c r="TSS93" s="17"/>
      <c r="TST93" s="17"/>
      <c r="TSU93" s="17"/>
      <c r="TSV93" s="17"/>
      <c r="TSW93" s="17"/>
      <c r="TSX93" s="17"/>
      <c r="TSY93" s="17"/>
      <c r="TSZ93" s="17"/>
      <c r="TTA93" s="17"/>
      <c r="TTB93" s="17"/>
      <c r="TTC93" s="17"/>
      <c r="TTD93" s="17"/>
      <c r="TTE93" s="17"/>
      <c r="TTF93" s="17"/>
      <c r="TTG93" s="17"/>
      <c r="TTH93" s="17"/>
      <c r="TTI93" s="17"/>
      <c r="TTJ93" s="17"/>
      <c r="TTK93" s="17"/>
      <c r="TTL93" s="17"/>
      <c r="TTM93" s="17"/>
      <c r="TTN93" s="17"/>
      <c r="TTO93" s="17"/>
      <c r="TTP93" s="17"/>
      <c r="TTQ93" s="17"/>
      <c r="TTR93" s="17"/>
      <c r="TTS93" s="17"/>
      <c r="TTT93" s="17"/>
      <c r="TTU93" s="17"/>
      <c r="TTV93" s="17"/>
      <c r="TTW93" s="17"/>
      <c r="TTX93" s="17"/>
      <c r="TTY93" s="17"/>
      <c r="TTZ93" s="17"/>
      <c r="TUA93" s="17"/>
      <c r="TUB93" s="17"/>
      <c r="TUC93" s="17"/>
      <c r="TUD93" s="17"/>
      <c r="TUE93" s="17"/>
      <c r="TUF93" s="17"/>
      <c r="TUG93" s="17"/>
      <c r="TUH93" s="17"/>
      <c r="TUI93" s="17"/>
      <c r="TUJ93" s="17"/>
      <c r="TUK93" s="17"/>
      <c r="TUL93" s="17"/>
      <c r="TUM93" s="17"/>
      <c r="TUN93" s="17"/>
      <c r="TUO93" s="17"/>
      <c r="TUP93" s="17"/>
      <c r="TUQ93" s="17"/>
      <c r="TUR93" s="17"/>
      <c r="TUS93" s="17"/>
      <c r="TUT93" s="17"/>
      <c r="TUU93" s="17"/>
      <c r="TUV93" s="17"/>
      <c r="TUW93" s="17"/>
      <c r="TUX93" s="17"/>
      <c r="TUY93" s="17"/>
      <c r="TUZ93" s="17"/>
      <c r="TVA93" s="17"/>
      <c r="TVB93" s="17"/>
      <c r="TVC93" s="17"/>
      <c r="TVD93" s="17"/>
      <c r="TVE93" s="17"/>
      <c r="TVF93" s="17"/>
      <c r="TVG93" s="17"/>
      <c r="TVH93" s="17"/>
      <c r="TVI93" s="17"/>
      <c r="TVJ93" s="17"/>
      <c r="TVK93" s="17"/>
      <c r="TVL93" s="17"/>
      <c r="TVM93" s="17"/>
      <c r="TVN93" s="17"/>
      <c r="TVO93" s="17"/>
      <c r="TVP93" s="17"/>
      <c r="TVQ93" s="17"/>
      <c r="TVR93" s="17"/>
      <c r="TVS93" s="17"/>
      <c r="TVT93" s="17"/>
      <c r="TVU93" s="17"/>
      <c r="TVV93" s="17"/>
      <c r="TVW93" s="17"/>
      <c r="TVX93" s="17"/>
      <c r="TVY93" s="17"/>
      <c r="TVZ93" s="17"/>
      <c r="TWA93" s="17"/>
      <c r="TWB93" s="17"/>
      <c r="TWC93" s="17"/>
      <c r="TWD93" s="17"/>
      <c r="TWE93" s="17"/>
      <c r="TWF93" s="17"/>
      <c r="TWG93" s="17"/>
      <c r="TWH93" s="17"/>
      <c r="TWI93" s="17"/>
      <c r="TWJ93" s="17"/>
      <c r="TWK93" s="17"/>
      <c r="TWL93" s="17"/>
      <c r="TWM93" s="17"/>
      <c r="TWN93" s="17"/>
      <c r="TWO93" s="17"/>
      <c r="TWP93" s="17"/>
      <c r="TWQ93" s="17"/>
      <c r="TWR93" s="17"/>
      <c r="TWS93" s="17"/>
      <c r="TWT93" s="17"/>
      <c r="TWU93" s="17"/>
      <c r="TWV93" s="17"/>
      <c r="TWW93" s="17"/>
      <c r="TWX93" s="17"/>
      <c r="TWY93" s="17"/>
      <c r="TWZ93" s="17"/>
      <c r="TXA93" s="17"/>
      <c r="TXB93" s="17"/>
      <c r="TXC93" s="17"/>
      <c r="TXD93" s="17"/>
      <c r="TXE93" s="17"/>
      <c r="TXF93" s="17"/>
      <c r="TXG93" s="17"/>
      <c r="TXH93" s="17"/>
      <c r="TXI93" s="17"/>
      <c r="TXJ93" s="17"/>
      <c r="TXK93" s="17"/>
      <c r="TXL93" s="17"/>
      <c r="TXM93" s="17"/>
      <c r="TXN93" s="17"/>
      <c r="TXO93" s="17"/>
      <c r="TXP93" s="17"/>
      <c r="TXQ93" s="17"/>
      <c r="TXR93" s="17"/>
      <c r="TXS93" s="17"/>
      <c r="TXT93" s="17"/>
      <c r="TXU93" s="17"/>
      <c r="TXV93" s="17"/>
      <c r="TXW93" s="17"/>
      <c r="TXX93" s="17"/>
      <c r="TXY93" s="17"/>
      <c r="TXZ93" s="17"/>
      <c r="TYA93" s="17"/>
      <c r="TYB93" s="17"/>
      <c r="TYC93" s="17"/>
      <c r="TYD93" s="17"/>
      <c r="TYE93" s="17"/>
      <c r="TYF93" s="17"/>
      <c r="TYG93" s="17"/>
      <c r="TYH93" s="17"/>
      <c r="TYI93" s="17"/>
      <c r="TYJ93" s="17"/>
      <c r="TYK93" s="17"/>
      <c r="TYL93" s="17"/>
      <c r="TYM93" s="17"/>
      <c r="TYN93" s="17"/>
      <c r="TYO93" s="17"/>
      <c r="TYP93" s="17"/>
      <c r="TYQ93" s="17"/>
      <c r="TYR93" s="17"/>
      <c r="TYS93" s="17"/>
      <c r="TYT93" s="17"/>
      <c r="TYU93" s="17"/>
      <c r="TYV93" s="17"/>
      <c r="TYW93" s="17"/>
      <c r="TYX93" s="17"/>
      <c r="TYY93" s="17"/>
      <c r="TYZ93" s="17"/>
      <c r="TZA93" s="17"/>
      <c r="TZB93" s="17"/>
      <c r="TZC93" s="17"/>
      <c r="TZD93" s="17"/>
      <c r="TZE93" s="17"/>
      <c r="TZF93" s="17"/>
      <c r="TZG93" s="17"/>
      <c r="TZH93" s="17"/>
      <c r="TZI93" s="17"/>
      <c r="TZJ93" s="17"/>
      <c r="TZK93" s="17"/>
      <c r="TZL93" s="17"/>
      <c r="TZM93" s="17"/>
      <c r="TZN93" s="17"/>
      <c r="TZO93" s="17"/>
      <c r="TZP93" s="17"/>
      <c r="TZQ93" s="17"/>
      <c r="TZR93" s="17"/>
      <c r="TZS93" s="17"/>
      <c r="TZT93" s="17"/>
      <c r="TZU93" s="17"/>
      <c r="TZV93" s="17"/>
      <c r="TZW93" s="17"/>
      <c r="TZX93" s="17"/>
      <c r="TZY93" s="17"/>
      <c r="TZZ93" s="17"/>
      <c r="UAA93" s="17"/>
      <c r="UAB93" s="17"/>
      <c r="UAC93" s="17"/>
      <c r="UAD93" s="17"/>
      <c r="UAE93" s="17"/>
      <c r="UAF93" s="17"/>
      <c r="UAG93" s="17"/>
      <c r="UAH93" s="17"/>
      <c r="UAI93" s="17"/>
      <c r="UAJ93" s="17"/>
      <c r="UAK93" s="17"/>
      <c r="UAL93" s="17"/>
      <c r="UAM93" s="17"/>
      <c r="UAN93" s="17"/>
      <c r="UAO93" s="17"/>
      <c r="UAP93" s="17"/>
      <c r="UAQ93" s="17"/>
      <c r="UAR93" s="17"/>
      <c r="UAS93" s="17"/>
      <c r="UAT93" s="17"/>
      <c r="UAU93" s="17"/>
      <c r="UAV93" s="17"/>
      <c r="UAW93" s="17"/>
      <c r="UAX93" s="17"/>
      <c r="UAY93" s="17"/>
      <c r="UAZ93" s="17"/>
      <c r="UBA93" s="17"/>
      <c r="UBB93" s="17"/>
      <c r="UBC93" s="17"/>
      <c r="UBD93" s="17"/>
      <c r="UBE93" s="17"/>
      <c r="UBF93" s="17"/>
      <c r="UBG93" s="17"/>
      <c r="UBH93" s="17"/>
      <c r="UBI93" s="17"/>
      <c r="UBJ93" s="17"/>
      <c r="UBK93" s="17"/>
      <c r="UBL93" s="17"/>
      <c r="UBM93" s="17"/>
      <c r="UBN93" s="17"/>
      <c r="UBO93" s="17"/>
      <c r="UBP93" s="17"/>
      <c r="UBQ93" s="17"/>
      <c r="UBR93" s="17"/>
      <c r="UBS93" s="17"/>
      <c r="UBT93" s="17"/>
      <c r="UBU93" s="17"/>
      <c r="UBV93" s="17"/>
      <c r="UBW93" s="17"/>
      <c r="UBX93" s="17"/>
      <c r="UBY93" s="17"/>
      <c r="UBZ93" s="17"/>
      <c r="UCA93" s="17"/>
      <c r="UCB93" s="17"/>
      <c r="UCC93" s="17"/>
      <c r="UCD93" s="17"/>
      <c r="UCE93" s="17"/>
      <c r="UCF93" s="17"/>
      <c r="UCG93" s="17"/>
      <c r="UCH93" s="17"/>
      <c r="UCI93" s="17"/>
      <c r="UCJ93" s="17"/>
      <c r="UCK93" s="17"/>
      <c r="UCL93" s="17"/>
      <c r="UCM93" s="17"/>
      <c r="UCN93" s="17"/>
      <c r="UCO93" s="17"/>
      <c r="UCP93" s="17"/>
      <c r="UCQ93" s="17"/>
      <c r="UCR93" s="17"/>
      <c r="UCS93" s="17"/>
      <c r="UCT93" s="17"/>
      <c r="UCU93" s="17"/>
      <c r="UCV93" s="17"/>
      <c r="UCW93" s="17"/>
      <c r="UCX93" s="17"/>
      <c r="UCY93" s="17"/>
      <c r="UCZ93" s="17"/>
      <c r="UDA93" s="17"/>
      <c r="UDB93" s="17"/>
      <c r="UDC93" s="17"/>
      <c r="UDD93" s="17"/>
      <c r="UDE93" s="17"/>
      <c r="UDF93" s="17"/>
      <c r="UDG93" s="17"/>
      <c r="UDH93" s="17"/>
      <c r="UDI93" s="17"/>
      <c r="UDJ93" s="17"/>
      <c r="UDK93" s="17"/>
      <c r="UDL93" s="17"/>
      <c r="UDM93" s="17"/>
      <c r="UDN93" s="17"/>
      <c r="UDO93" s="17"/>
      <c r="UDP93" s="17"/>
      <c r="UDQ93" s="17"/>
      <c r="UDR93" s="17"/>
      <c r="UDS93" s="17"/>
      <c r="UDT93" s="17"/>
      <c r="UDU93" s="17"/>
      <c r="UDV93" s="17"/>
      <c r="UDW93" s="17"/>
      <c r="UDX93" s="17"/>
      <c r="UDY93" s="17"/>
      <c r="UDZ93" s="17"/>
      <c r="UEA93" s="17"/>
      <c r="UEB93" s="17"/>
      <c r="UEC93" s="17"/>
      <c r="UED93" s="17"/>
      <c r="UEE93" s="17"/>
      <c r="UEF93" s="17"/>
      <c r="UEG93" s="17"/>
      <c r="UEH93" s="17"/>
      <c r="UEI93" s="17"/>
      <c r="UEJ93" s="17"/>
      <c r="UEK93" s="17"/>
      <c r="UEL93" s="17"/>
      <c r="UEM93" s="17"/>
      <c r="UEN93" s="17"/>
      <c r="UEO93" s="17"/>
      <c r="UEP93" s="17"/>
      <c r="UEQ93" s="17"/>
      <c r="UER93" s="17"/>
      <c r="UES93" s="17"/>
      <c r="UET93" s="17"/>
      <c r="UEU93" s="17"/>
      <c r="UEV93" s="17"/>
      <c r="UEW93" s="17"/>
      <c r="UEX93" s="17"/>
      <c r="UEY93" s="17"/>
      <c r="UEZ93" s="17"/>
      <c r="UFA93" s="17"/>
      <c r="UFB93" s="17"/>
      <c r="UFC93" s="17"/>
      <c r="UFD93" s="17"/>
      <c r="UFE93" s="17"/>
      <c r="UFF93" s="17"/>
      <c r="UFG93" s="17"/>
      <c r="UFH93" s="17"/>
      <c r="UFI93" s="17"/>
      <c r="UFJ93" s="17"/>
      <c r="UFK93" s="17"/>
      <c r="UFL93" s="17"/>
      <c r="UFM93" s="17"/>
      <c r="UFN93" s="17"/>
      <c r="UFO93" s="17"/>
      <c r="UFP93" s="17"/>
      <c r="UFQ93" s="17"/>
      <c r="UFR93" s="17"/>
      <c r="UFS93" s="17"/>
      <c r="UFT93" s="17"/>
      <c r="UFU93" s="17"/>
      <c r="UFV93" s="17"/>
      <c r="UFW93" s="17"/>
      <c r="UFX93" s="17"/>
      <c r="UFY93" s="17"/>
      <c r="UFZ93" s="17"/>
      <c r="UGA93" s="17"/>
      <c r="UGB93" s="17"/>
      <c r="UGC93" s="17"/>
      <c r="UGD93" s="17"/>
      <c r="UGE93" s="17"/>
      <c r="UGF93" s="17"/>
      <c r="UGG93" s="17"/>
      <c r="UGH93" s="17"/>
      <c r="UGI93" s="17"/>
      <c r="UGJ93" s="17"/>
      <c r="UGK93" s="17"/>
      <c r="UGL93" s="17"/>
      <c r="UGM93" s="17"/>
      <c r="UGN93" s="17"/>
      <c r="UGO93" s="17"/>
      <c r="UGP93" s="17"/>
      <c r="UGQ93" s="17"/>
      <c r="UGR93" s="17"/>
      <c r="UGS93" s="17"/>
      <c r="UGT93" s="17"/>
      <c r="UGU93" s="17"/>
      <c r="UGV93" s="17"/>
      <c r="UGW93" s="17"/>
      <c r="UGX93" s="17"/>
      <c r="UGY93" s="17"/>
      <c r="UGZ93" s="17"/>
      <c r="UHA93" s="17"/>
      <c r="UHB93" s="17"/>
      <c r="UHC93" s="17"/>
      <c r="UHD93" s="17"/>
      <c r="UHE93" s="17"/>
      <c r="UHF93" s="17"/>
      <c r="UHG93" s="17"/>
      <c r="UHH93" s="17"/>
      <c r="UHI93" s="17"/>
      <c r="UHJ93" s="17"/>
      <c r="UHK93" s="17"/>
      <c r="UHL93" s="17"/>
      <c r="UHM93" s="17"/>
      <c r="UHN93" s="17"/>
      <c r="UHO93" s="17"/>
      <c r="UHP93" s="17"/>
      <c r="UHQ93" s="17"/>
      <c r="UHR93" s="17"/>
      <c r="UHS93" s="17"/>
      <c r="UHT93" s="17"/>
      <c r="UHU93" s="17"/>
      <c r="UHV93" s="17"/>
      <c r="UHW93" s="17"/>
      <c r="UHX93" s="17"/>
      <c r="UHY93" s="17"/>
      <c r="UHZ93" s="17"/>
      <c r="UIA93" s="17"/>
      <c r="UIB93" s="17"/>
      <c r="UIC93" s="17"/>
      <c r="UID93" s="17"/>
      <c r="UIE93" s="17"/>
      <c r="UIF93" s="17"/>
      <c r="UIG93" s="17"/>
      <c r="UIH93" s="17"/>
      <c r="UII93" s="17"/>
      <c r="UIJ93" s="17"/>
      <c r="UIK93" s="17"/>
      <c r="UIL93" s="17"/>
      <c r="UIM93" s="17"/>
      <c r="UIN93" s="17"/>
      <c r="UIO93" s="17"/>
      <c r="UIP93" s="17"/>
      <c r="UIQ93" s="17"/>
      <c r="UIR93" s="17"/>
      <c r="UIS93" s="17"/>
      <c r="UIT93" s="17"/>
      <c r="UIU93" s="17"/>
      <c r="UIV93" s="17"/>
      <c r="UIW93" s="17"/>
      <c r="UIX93" s="17"/>
      <c r="UIY93" s="17"/>
      <c r="UIZ93" s="17"/>
      <c r="UJA93" s="17"/>
      <c r="UJB93" s="17"/>
      <c r="UJC93" s="17"/>
      <c r="UJD93" s="17"/>
      <c r="UJE93" s="17"/>
      <c r="UJF93" s="17"/>
      <c r="UJG93" s="17"/>
      <c r="UJH93" s="17"/>
      <c r="UJI93" s="17"/>
      <c r="UJJ93" s="17"/>
      <c r="UJK93" s="17"/>
      <c r="UJL93" s="17"/>
      <c r="UJM93" s="17"/>
      <c r="UJN93" s="17"/>
      <c r="UJO93" s="17"/>
      <c r="UJP93" s="17"/>
      <c r="UJQ93" s="17"/>
      <c r="UJR93" s="17"/>
      <c r="UJS93" s="17"/>
      <c r="UJT93" s="17"/>
      <c r="UJU93" s="17"/>
      <c r="UJV93" s="17"/>
      <c r="UJW93" s="17"/>
      <c r="UJX93" s="17"/>
      <c r="UJY93" s="17"/>
      <c r="UJZ93" s="17"/>
      <c r="UKA93" s="17"/>
      <c r="UKB93" s="17"/>
      <c r="UKC93" s="17"/>
      <c r="UKD93" s="17"/>
      <c r="UKE93" s="17"/>
      <c r="UKF93" s="17"/>
      <c r="UKG93" s="17"/>
      <c r="UKH93" s="17"/>
      <c r="UKI93" s="17"/>
      <c r="UKJ93" s="17"/>
      <c r="UKK93" s="17"/>
      <c r="UKL93" s="17"/>
      <c r="UKM93" s="17"/>
      <c r="UKN93" s="17"/>
      <c r="UKO93" s="17"/>
      <c r="UKP93" s="17"/>
      <c r="UKQ93" s="17"/>
      <c r="UKR93" s="17"/>
      <c r="UKS93" s="17"/>
      <c r="UKT93" s="17"/>
      <c r="UKU93" s="17"/>
      <c r="UKV93" s="17"/>
      <c r="UKW93" s="17"/>
      <c r="UKX93" s="17"/>
      <c r="UKY93" s="17"/>
      <c r="UKZ93" s="17"/>
      <c r="ULA93" s="17"/>
      <c r="ULB93" s="17"/>
      <c r="ULC93" s="17"/>
      <c r="ULD93" s="17"/>
      <c r="ULE93" s="17"/>
      <c r="ULF93" s="17"/>
      <c r="ULG93" s="17"/>
      <c r="ULH93" s="17"/>
      <c r="ULI93" s="17"/>
      <c r="ULJ93" s="17"/>
      <c r="ULK93" s="17"/>
      <c r="ULL93" s="17"/>
      <c r="ULM93" s="17"/>
      <c r="ULN93" s="17"/>
      <c r="ULO93" s="17"/>
      <c r="ULP93" s="17"/>
      <c r="ULQ93" s="17"/>
      <c r="ULR93" s="17"/>
      <c r="ULS93" s="17"/>
      <c r="ULT93" s="17"/>
      <c r="ULU93" s="17"/>
      <c r="ULV93" s="17"/>
      <c r="ULW93" s="17"/>
      <c r="ULX93" s="17"/>
      <c r="ULY93" s="17"/>
      <c r="ULZ93" s="17"/>
      <c r="UMA93" s="17"/>
      <c r="UMB93" s="17"/>
      <c r="UMC93" s="17"/>
      <c r="UMD93" s="17"/>
      <c r="UME93" s="17"/>
      <c r="UMF93" s="17"/>
      <c r="UMG93" s="17"/>
      <c r="UMH93" s="17"/>
      <c r="UMI93" s="17"/>
      <c r="UMJ93" s="17"/>
      <c r="UMK93" s="17"/>
      <c r="UML93" s="17"/>
      <c r="UMM93" s="17"/>
      <c r="UMN93" s="17"/>
      <c r="UMO93" s="17"/>
      <c r="UMP93" s="17"/>
      <c r="UMQ93" s="17"/>
      <c r="UMR93" s="17"/>
      <c r="UMS93" s="17"/>
      <c r="UMT93" s="17"/>
      <c r="UMU93" s="17"/>
      <c r="UMV93" s="17"/>
      <c r="UMW93" s="17"/>
      <c r="UMX93" s="17"/>
      <c r="UMY93" s="17"/>
      <c r="UMZ93" s="17"/>
      <c r="UNA93" s="17"/>
      <c r="UNB93" s="17"/>
      <c r="UNC93" s="17"/>
      <c r="UND93" s="17"/>
      <c r="UNE93" s="17"/>
      <c r="UNF93" s="17"/>
      <c r="UNG93" s="17"/>
      <c r="UNH93" s="17"/>
      <c r="UNI93" s="17"/>
      <c r="UNJ93" s="17"/>
      <c r="UNK93" s="17"/>
      <c r="UNL93" s="17"/>
      <c r="UNM93" s="17"/>
      <c r="UNN93" s="17"/>
      <c r="UNO93" s="17"/>
      <c r="UNP93" s="17"/>
      <c r="UNQ93" s="17"/>
      <c r="UNR93" s="17"/>
      <c r="UNS93" s="17"/>
      <c r="UNT93" s="17"/>
      <c r="UNU93" s="17"/>
      <c r="UNV93" s="17"/>
      <c r="UNW93" s="17"/>
      <c r="UNX93" s="17"/>
      <c r="UNY93" s="17"/>
      <c r="UNZ93" s="17"/>
      <c r="UOA93" s="17"/>
      <c r="UOB93" s="17"/>
      <c r="UOC93" s="17"/>
      <c r="UOD93" s="17"/>
      <c r="UOE93" s="17"/>
      <c r="UOF93" s="17"/>
      <c r="UOG93" s="17"/>
      <c r="UOH93" s="17"/>
      <c r="UOI93" s="17"/>
      <c r="UOJ93" s="17"/>
      <c r="UOK93" s="17"/>
      <c r="UOL93" s="17"/>
      <c r="UOM93" s="17"/>
      <c r="UON93" s="17"/>
      <c r="UOO93" s="17"/>
      <c r="UOP93" s="17"/>
      <c r="UOQ93" s="17"/>
      <c r="UOR93" s="17"/>
      <c r="UOS93" s="17"/>
      <c r="UOT93" s="17"/>
      <c r="UOU93" s="17"/>
      <c r="UOV93" s="17"/>
      <c r="UOW93" s="17"/>
      <c r="UOX93" s="17"/>
      <c r="UOY93" s="17"/>
      <c r="UOZ93" s="17"/>
      <c r="UPA93" s="17"/>
      <c r="UPB93" s="17"/>
      <c r="UPC93" s="17"/>
      <c r="UPD93" s="17"/>
      <c r="UPE93" s="17"/>
      <c r="UPF93" s="17"/>
      <c r="UPG93" s="17"/>
      <c r="UPH93" s="17"/>
      <c r="UPI93" s="17"/>
      <c r="UPJ93" s="17"/>
      <c r="UPK93" s="17"/>
      <c r="UPL93" s="17"/>
      <c r="UPM93" s="17"/>
      <c r="UPN93" s="17"/>
      <c r="UPO93" s="17"/>
      <c r="UPP93" s="17"/>
      <c r="UPQ93" s="17"/>
      <c r="UPR93" s="17"/>
      <c r="UPS93" s="17"/>
      <c r="UPT93" s="17"/>
      <c r="UPU93" s="17"/>
      <c r="UPV93" s="17"/>
      <c r="UPW93" s="17"/>
      <c r="UPX93" s="17"/>
      <c r="UPY93" s="17"/>
      <c r="UPZ93" s="17"/>
      <c r="UQA93" s="17"/>
      <c r="UQB93" s="17"/>
      <c r="UQC93" s="17"/>
      <c r="UQD93" s="17"/>
      <c r="UQE93" s="17"/>
      <c r="UQF93" s="17"/>
      <c r="UQG93" s="17"/>
      <c r="UQH93" s="17"/>
      <c r="UQI93" s="17"/>
      <c r="UQJ93" s="17"/>
      <c r="UQK93" s="17"/>
      <c r="UQL93" s="17"/>
      <c r="UQM93" s="17"/>
      <c r="UQN93" s="17"/>
      <c r="UQO93" s="17"/>
      <c r="UQP93" s="17"/>
      <c r="UQQ93" s="17"/>
      <c r="UQR93" s="17"/>
      <c r="UQS93" s="17"/>
      <c r="UQT93" s="17"/>
      <c r="UQU93" s="17"/>
      <c r="UQV93" s="17"/>
      <c r="UQW93" s="17"/>
      <c r="UQX93" s="17"/>
      <c r="UQY93" s="17"/>
      <c r="UQZ93" s="17"/>
      <c r="URA93" s="17"/>
      <c r="URB93" s="17"/>
      <c r="URC93" s="17"/>
      <c r="URD93" s="17"/>
      <c r="URE93" s="17"/>
      <c r="URF93" s="17"/>
      <c r="URG93" s="17"/>
      <c r="URH93" s="17"/>
      <c r="URI93" s="17"/>
      <c r="URJ93" s="17"/>
      <c r="URK93" s="17"/>
      <c r="URL93" s="17"/>
      <c r="URM93" s="17"/>
      <c r="URN93" s="17"/>
      <c r="URO93" s="17"/>
      <c r="URP93" s="17"/>
      <c r="URQ93" s="17"/>
      <c r="URR93" s="17"/>
      <c r="URS93" s="17"/>
      <c r="URT93" s="17"/>
      <c r="URU93" s="17"/>
      <c r="URV93" s="17"/>
      <c r="URW93" s="17"/>
      <c r="URX93" s="17"/>
      <c r="URY93" s="17"/>
      <c r="URZ93" s="17"/>
      <c r="USA93" s="17"/>
      <c r="USB93" s="17"/>
      <c r="USC93" s="17"/>
      <c r="USD93" s="17"/>
      <c r="USE93" s="17"/>
      <c r="USF93" s="17"/>
      <c r="USG93" s="17"/>
      <c r="USH93" s="17"/>
      <c r="USI93" s="17"/>
      <c r="USJ93" s="17"/>
      <c r="USK93" s="17"/>
      <c r="USL93" s="17"/>
      <c r="USM93" s="17"/>
      <c r="USN93" s="17"/>
      <c r="USO93" s="17"/>
      <c r="USP93" s="17"/>
      <c r="USQ93" s="17"/>
      <c r="USR93" s="17"/>
      <c r="USS93" s="17"/>
      <c r="UST93" s="17"/>
      <c r="USU93" s="17"/>
      <c r="USV93" s="17"/>
      <c r="USW93" s="17"/>
      <c r="USX93" s="17"/>
      <c r="USY93" s="17"/>
      <c r="USZ93" s="17"/>
      <c r="UTA93" s="17"/>
      <c r="UTB93" s="17"/>
      <c r="UTC93" s="17"/>
      <c r="UTD93" s="17"/>
      <c r="UTE93" s="17"/>
      <c r="UTF93" s="17"/>
      <c r="UTG93" s="17"/>
      <c r="UTH93" s="17"/>
      <c r="UTI93" s="17"/>
      <c r="UTJ93" s="17"/>
      <c r="UTK93" s="17"/>
      <c r="UTL93" s="17"/>
      <c r="UTM93" s="17"/>
      <c r="UTN93" s="17"/>
      <c r="UTO93" s="17"/>
      <c r="UTP93" s="17"/>
      <c r="UTQ93" s="17"/>
      <c r="UTR93" s="17"/>
      <c r="UTS93" s="17"/>
      <c r="UTT93" s="17"/>
      <c r="UTU93" s="17"/>
      <c r="UTV93" s="17"/>
      <c r="UTW93" s="17"/>
      <c r="UTX93" s="17"/>
      <c r="UTY93" s="17"/>
      <c r="UTZ93" s="17"/>
      <c r="UUA93" s="17"/>
      <c r="UUB93" s="17"/>
      <c r="UUC93" s="17"/>
      <c r="UUD93" s="17"/>
      <c r="UUE93" s="17"/>
      <c r="UUF93" s="17"/>
      <c r="UUG93" s="17"/>
      <c r="UUH93" s="17"/>
      <c r="UUI93" s="17"/>
      <c r="UUJ93" s="17"/>
      <c r="UUK93" s="17"/>
      <c r="UUL93" s="17"/>
      <c r="UUM93" s="17"/>
      <c r="UUN93" s="17"/>
      <c r="UUO93" s="17"/>
      <c r="UUP93" s="17"/>
      <c r="UUQ93" s="17"/>
      <c r="UUR93" s="17"/>
      <c r="UUS93" s="17"/>
      <c r="UUT93" s="17"/>
      <c r="UUU93" s="17"/>
      <c r="UUV93" s="17"/>
      <c r="UUW93" s="17"/>
      <c r="UUX93" s="17"/>
      <c r="UUY93" s="17"/>
      <c r="UUZ93" s="17"/>
      <c r="UVA93" s="17"/>
      <c r="UVB93" s="17"/>
      <c r="UVC93" s="17"/>
      <c r="UVD93" s="17"/>
      <c r="UVE93" s="17"/>
      <c r="UVF93" s="17"/>
      <c r="UVG93" s="17"/>
      <c r="UVH93" s="17"/>
      <c r="UVI93" s="17"/>
      <c r="UVJ93" s="17"/>
      <c r="UVK93" s="17"/>
      <c r="UVL93" s="17"/>
      <c r="UVM93" s="17"/>
      <c r="UVN93" s="17"/>
      <c r="UVO93" s="17"/>
      <c r="UVP93" s="17"/>
      <c r="UVQ93" s="17"/>
      <c r="UVR93" s="17"/>
      <c r="UVS93" s="17"/>
      <c r="UVT93" s="17"/>
      <c r="UVU93" s="17"/>
      <c r="UVV93" s="17"/>
      <c r="UVW93" s="17"/>
      <c r="UVX93" s="17"/>
      <c r="UVY93" s="17"/>
      <c r="UVZ93" s="17"/>
      <c r="UWA93" s="17"/>
      <c r="UWB93" s="17"/>
      <c r="UWC93" s="17"/>
      <c r="UWD93" s="17"/>
      <c r="UWE93" s="17"/>
      <c r="UWF93" s="17"/>
      <c r="UWG93" s="17"/>
      <c r="UWH93" s="17"/>
      <c r="UWI93" s="17"/>
      <c r="UWJ93" s="17"/>
      <c r="UWK93" s="17"/>
      <c r="UWL93" s="17"/>
      <c r="UWM93" s="17"/>
      <c r="UWN93" s="17"/>
      <c r="UWO93" s="17"/>
      <c r="UWP93" s="17"/>
      <c r="UWQ93" s="17"/>
      <c r="UWR93" s="17"/>
      <c r="UWS93" s="17"/>
      <c r="UWT93" s="17"/>
      <c r="UWU93" s="17"/>
      <c r="UWV93" s="17"/>
      <c r="UWW93" s="17"/>
      <c r="UWX93" s="17"/>
      <c r="UWY93" s="17"/>
      <c r="UWZ93" s="17"/>
      <c r="UXA93" s="17"/>
      <c r="UXB93" s="17"/>
      <c r="UXC93" s="17"/>
      <c r="UXD93" s="17"/>
      <c r="UXE93" s="17"/>
      <c r="UXF93" s="17"/>
      <c r="UXG93" s="17"/>
      <c r="UXH93" s="17"/>
      <c r="UXI93" s="17"/>
      <c r="UXJ93" s="17"/>
      <c r="UXK93" s="17"/>
      <c r="UXL93" s="17"/>
      <c r="UXM93" s="17"/>
      <c r="UXN93" s="17"/>
      <c r="UXO93" s="17"/>
      <c r="UXP93" s="17"/>
      <c r="UXQ93" s="17"/>
      <c r="UXR93" s="17"/>
      <c r="UXS93" s="17"/>
      <c r="UXT93" s="17"/>
      <c r="UXU93" s="17"/>
      <c r="UXV93" s="17"/>
      <c r="UXW93" s="17"/>
      <c r="UXX93" s="17"/>
      <c r="UXY93" s="17"/>
      <c r="UXZ93" s="17"/>
      <c r="UYA93" s="17"/>
      <c r="UYB93" s="17"/>
      <c r="UYC93" s="17"/>
      <c r="UYD93" s="17"/>
      <c r="UYE93" s="17"/>
      <c r="UYF93" s="17"/>
      <c r="UYG93" s="17"/>
      <c r="UYH93" s="17"/>
      <c r="UYI93" s="17"/>
      <c r="UYJ93" s="17"/>
      <c r="UYK93" s="17"/>
      <c r="UYL93" s="17"/>
      <c r="UYM93" s="17"/>
      <c r="UYN93" s="17"/>
      <c r="UYO93" s="17"/>
      <c r="UYP93" s="17"/>
      <c r="UYQ93" s="17"/>
      <c r="UYR93" s="17"/>
      <c r="UYS93" s="17"/>
      <c r="UYT93" s="17"/>
      <c r="UYU93" s="17"/>
      <c r="UYV93" s="17"/>
      <c r="UYW93" s="17"/>
      <c r="UYX93" s="17"/>
      <c r="UYY93" s="17"/>
      <c r="UYZ93" s="17"/>
      <c r="UZA93" s="17"/>
      <c r="UZB93" s="17"/>
      <c r="UZC93" s="17"/>
      <c r="UZD93" s="17"/>
      <c r="UZE93" s="17"/>
      <c r="UZF93" s="17"/>
      <c r="UZG93" s="17"/>
      <c r="UZH93" s="17"/>
      <c r="UZI93" s="17"/>
      <c r="UZJ93" s="17"/>
      <c r="UZK93" s="17"/>
      <c r="UZL93" s="17"/>
      <c r="UZM93" s="17"/>
      <c r="UZN93" s="17"/>
      <c r="UZO93" s="17"/>
      <c r="UZP93" s="17"/>
      <c r="UZQ93" s="17"/>
      <c r="UZR93" s="17"/>
      <c r="UZS93" s="17"/>
      <c r="UZT93" s="17"/>
      <c r="UZU93" s="17"/>
      <c r="UZV93" s="17"/>
      <c r="UZW93" s="17"/>
      <c r="UZX93" s="17"/>
      <c r="UZY93" s="17"/>
      <c r="UZZ93" s="17"/>
      <c r="VAA93" s="17"/>
      <c r="VAB93" s="17"/>
      <c r="VAC93" s="17"/>
      <c r="VAD93" s="17"/>
      <c r="VAE93" s="17"/>
      <c r="VAF93" s="17"/>
      <c r="VAG93" s="17"/>
      <c r="VAH93" s="17"/>
      <c r="VAI93" s="17"/>
      <c r="VAJ93" s="17"/>
      <c r="VAK93" s="17"/>
      <c r="VAL93" s="17"/>
      <c r="VAM93" s="17"/>
      <c r="VAN93" s="17"/>
      <c r="VAO93" s="17"/>
      <c r="VAP93" s="17"/>
      <c r="VAQ93" s="17"/>
      <c r="VAR93" s="17"/>
      <c r="VAS93" s="17"/>
      <c r="VAT93" s="17"/>
      <c r="VAU93" s="17"/>
      <c r="VAV93" s="17"/>
      <c r="VAW93" s="17"/>
      <c r="VAX93" s="17"/>
      <c r="VAY93" s="17"/>
      <c r="VAZ93" s="17"/>
      <c r="VBA93" s="17"/>
      <c r="VBB93" s="17"/>
      <c r="VBC93" s="17"/>
      <c r="VBD93" s="17"/>
      <c r="VBE93" s="17"/>
      <c r="VBF93" s="17"/>
      <c r="VBG93" s="17"/>
      <c r="VBH93" s="17"/>
      <c r="VBI93" s="17"/>
      <c r="VBJ93" s="17"/>
      <c r="VBK93" s="17"/>
      <c r="VBL93" s="17"/>
      <c r="VBM93" s="17"/>
      <c r="VBN93" s="17"/>
      <c r="VBO93" s="17"/>
      <c r="VBP93" s="17"/>
      <c r="VBQ93" s="17"/>
      <c r="VBR93" s="17"/>
      <c r="VBS93" s="17"/>
      <c r="VBT93" s="17"/>
      <c r="VBU93" s="17"/>
      <c r="VBV93" s="17"/>
      <c r="VBW93" s="17"/>
      <c r="VBX93" s="17"/>
      <c r="VBY93" s="17"/>
      <c r="VBZ93" s="17"/>
      <c r="VCA93" s="17"/>
      <c r="VCB93" s="17"/>
      <c r="VCC93" s="17"/>
      <c r="VCD93" s="17"/>
      <c r="VCE93" s="17"/>
      <c r="VCF93" s="17"/>
      <c r="VCG93" s="17"/>
      <c r="VCH93" s="17"/>
      <c r="VCI93" s="17"/>
      <c r="VCJ93" s="17"/>
      <c r="VCK93" s="17"/>
      <c r="VCL93" s="17"/>
      <c r="VCM93" s="17"/>
      <c r="VCN93" s="17"/>
      <c r="VCO93" s="17"/>
      <c r="VCP93" s="17"/>
      <c r="VCQ93" s="17"/>
      <c r="VCR93" s="17"/>
      <c r="VCS93" s="17"/>
      <c r="VCT93" s="17"/>
      <c r="VCU93" s="17"/>
      <c r="VCV93" s="17"/>
      <c r="VCW93" s="17"/>
      <c r="VCX93" s="17"/>
      <c r="VCY93" s="17"/>
      <c r="VCZ93" s="17"/>
      <c r="VDA93" s="17"/>
      <c r="VDB93" s="17"/>
      <c r="VDC93" s="17"/>
      <c r="VDD93" s="17"/>
      <c r="VDE93" s="17"/>
      <c r="VDF93" s="17"/>
      <c r="VDG93" s="17"/>
      <c r="VDH93" s="17"/>
      <c r="VDI93" s="17"/>
      <c r="VDJ93" s="17"/>
      <c r="VDK93" s="17"/>
      <c r="VDL93" s="17"/>
      <c r="VDM93" s="17"/>
      <c r="VDN93" s="17"/>
      <c r="VDO93" s="17"/>
      <c r="VDP93" s="17"/>
      <c r="VDQ93" s="17"/>
      <c r="VDR93" s="17"/>
      <c r="VDS93" s="17"/>
      <c r="VDT93" s="17"/>
      <c r="VDU93" s="17"/>
      <c r="VDV93" s="17"/>
      <c r="VDW93" s="17"/>
      <c r="VDX93" s="17"/>
      <c r="VDY93" s="17"/>
      <c r="VDZ93" s="17"/>
      <c r="VEA93" s="17"/>
      <c r="VEB93" s="17"/>
      <c r="VEC93" s="17"/>
      <c r="VED93" s="17"/>
      <c r="VEE93" s="17"/>
      <c r="VEF93" s="17"/>
      <c r="VEG93" s="17"/>
      <c r="VEH93" s="17"/>
      <c r="VEI93" s="17"/>
      <c r="VEJ93" s="17"/>
      <c r="VEK93" s="17"/>
      <c r="VEL93" s="17"/>
      <c r="VEM93" s="17"/>
      <c r="VEN93" s="17"/>
      <c r="VEO93" s="17"/>
      <c r="VEP93" s="17"/>
      <c r="VEQ93" s="17"/>
      <c r="VER93" s="17"/>
      <c r="VES93" s="17"/>
      <c r="VET93" s="17"/>
      <c r="VEU93" s="17"/>
      <c r="VEV93" s="17"/>
      <c r="VEW93" s="17"/>
      <c r="VEX93" s="17"/>
      <c r="VEY93" s="17"/>
      <c r="VEZ93" s="17"/>
      <c r="VFA93" s="17"/>
      <c r="VFB93" s="17"/>
      <c r="VFC93" s="17"/>
      <c r="VFD93" s="17"/>
      <c r="VFE93" s="17"/>
      <c r="VFF93" s="17"/>
      <c r="VFG93" s="17"/>
      <c r="VFH93" s="17"/>
      <c r="VFI93" s="17"/>
      <c r="VFJ93" s="17"/>
      <c r="VFK93" s="17"/>
      <c r="VFL93" s="17"/>
      <c r="VFM93" s="17"/>
      <c r="VFN93" s="17"/>
      <c r="VFO93" s="17"/>
      <c r="VFP93" s="17"/>
      <c r="VFQ93" s="17"/>
      <c r="VFR93" s="17"/>
      <c r="VFS93" s="17"/>
      <c r="VFT93" s="17"/>
      <c r="VFU93" s="17"/>
      <c r="VFV93" s="17"/>
      <c r="VFW93" s="17"/>
      <c r="VFX93" s="17"/>
      <c r="VFY93" s="17"/>
      <c r="VFZ93" s="17"/>
      <c r="VGA93" s="17"/>
      <c r="VGB93" s="17"/>
      <c r="VGC93" s="17"/>
      <c r="VGD93" s="17"/>
      <c r="VGE93" s="17"/>
      <c r="VGF93" s="17"/>
      <c r="VGG93" s="17"/>
      <c r="VGH93" s="17"/>
      <c r="VGI93" s="17"/>
      <c r="VGJ93" s="17"/>
      <c r="VGK93" s="17"/>
      <c r="VGL93" s="17"/>
      <c r="VGM93" s="17"/>
      <c r="VGN93" s="17"/>
      <c r="VGO93" s="17"/>
      <c r="VGP93" s="17"/>
      <c r="VGQ93" s="17"/>
      <c r="VGR93" s="17"/>
      <c r="VGS93" s="17"/>
      <c r="VGT93" s="17"/>
      <c r="VGU93" s="17"/>
      <c r="VGV93" s="17"/>
      <c r="VGW93" s="17"/>
      <c r="VGX93" s="17"/>
      <c r="VGY93" s="17"/>
      <c r="VGZ93" s="17"/>
      <c r="VHA93" s="17"/>
      <c r="VHB93" s="17"/>
      <c r="VHC93" s="17"/>
      <c r="VHD93" s="17"/>
      <c r="VHE93" s="17"/>
      <c r="VHF93" s="17"/>
      <c r="VHG93" s="17"/>
      <c r="VHH93" s="17"/>
      <c r="VHI93" s="17"/>
      <c r="VHJ93" s="17"/>
      <c r="VHK93" s="17"/>
      <c r="VHL93" s="17"/>
      <c r="VHM93" s="17"/>
      <c r="VHN93" s="17"/>
      <c r="VHO93" s="17"/>
      <c r="VHP93" s="17"/>
      <c r="VHQ93" s="17"/>
      <c r="VHR93" s="17"/>
      <c r="VHS93" s="17"/>
      <c r="VHT93" s="17"/>
      <c r="VHU93" s="17"/>
      <c r="VHV93" s="17"/>
      <c r="VHW93" s="17"/>
      <c r="VHX93" s="17"/>
      <c r="VHY93" s="17"/>
      <c r="VHZ93" s="17"/>
      <c r="VIA93" s="17"/>
      <c r="VIB93" s="17"/>
      <c r="VIC93" s="17"/>
      <c r="VID93" s="17"/>
      <c r="VIE93" s="17"/>
      <c r="VIF93" s="17"/>
      <c r="VIG93" s="17"/>
      <c r="VIH93" s="17"/>
      <c r="VII93" s="17"/>
      <c r="VIJ93" s="17"/>
      <c r="VIK93" s="17"/>
      <c r="VIL93" s="17"/>
      <c r="VIM93" s="17"/>
      <c r="VIN93" s="17"/>
      <c r="VIO93" s="17"/>
      <c r="VIP93" s="17"/>
      <c r="VIQ93" s="17"/>
      <c r="VIR93" s="17"/>
      <c r="VIS93" s="17"/>
      <c r="VIT93" s="17"/>
      <c r="VIU93" s="17"/>
      <c r="VIV93" s="17"/>
      <c r="VIW93" s="17"/>
      <c r="VIX93" s="17"/>
      <c r="VIY93" s="17"/>
      <c r="VIZ93" s="17"/>
      <c r="VJA93" s="17"/>
      <c r="VJB93" s="17"/>
      <c r="VJC93" s="17"/>
      <c r="VJD93" s="17"/>
      <c r="VJE93" s="17"/>
      <c r="VJF93" s="17"/>
      <c r="VJG93" s="17"/>
      <c r="VJH93" s="17"/>
      <c r="VJI93" s="17"/>
      <c r="VJJ93" s="17"/>
      <c r="VJK93" s="17"/>
      <c r="VJL93" s="17"/>
      <c r="VJM93" s="17"/>
      <c r="VJN93" s="17"/>
      <c r="VJO93" s="17"/>
      <c r="VJP93" s="17"/>
      <c r="VJQ93" s="17"/>
      <c r="VJR93" s="17"/>
      <c r="VJS93" s="17"/>
      <c r="VJT93" s="17"/>
      <c r="VJU93" s="17"/>
      <c r="VJV93" s="17"/>
      <c r="VJW93" s="17"/>
      <c r="VJX93" s="17"/>
      <c r="VJY93" s="17"/>
      <c r="VJZ93" s="17"/>
      <c r="VKA93" s="17"/>
      <c r="VKB93" s="17"/>
      <c r="VKC93" s="17"/>
      <c r="VKD93" s="17"/>
      <c r="VKE93" s="17"/>
      <c r="VKF93" s="17"/>
      <c r="VKG93" s="17"/>
      <c r="VKH93" s="17"/>
      <c r="VKI93" s="17"/>
      <c r="VKJ93" s="17"/>
      <c r="VKK93" s="17"/>
      <c r="VKL93" s="17"/>
      <c r="VKM93" s="17"/>
      <c r="VKN93" s="17"/>
      <c r="VKO93" s="17"/>
      <c r="VKP93" s="17"/>
      <c r="VKQ93" s="17"/>
      <c r="VKR93" s="17"/>
      <c r="VKS93" s="17"/>
      <c r="VKT93" s="17"/>
      <c r="VKU93" s="17"/>
      <c r="VKV93" s="17"/>
      <c r="VKW93" s="17"/>
      <c r="VKX93" s="17"/>
      <c r="VKY93" s="17"/>
      <c r="VKZ93" s="17"/>
      <c r="VLA93" s="17"/>
      <c r="VLB93" s="17"/>
      <c r="VLC93" s="17"/>
      <c r="VLD93" s="17"/>
      <c r="VLE93" s="17"/>
      <c r="VLF93" s="17"/>
      <c r="VLG93" s="17"/>
      <c r="VLH93" s="17"/>
      <c r="VLI93" s="17"/>
      <c r="VLJ93" s="17"/>
      <c r="VLK93" s="17"/>
      <c r="VLL93" s="17"/>
      <c r="VLM93" s="17"/>
      <c r="VLN93" s="17"/>
      <c r="VLO93" s="17"/>
      <c r="VLP93" s="17"/>
      <c r="VLQ93" s="17"/>
      <c r="VLR93" s="17"/>
      <c r="VLS93" s="17"/>
      <c r="VLT93" s="17"/>
      <c r="VLU93" s="17"/>
      <c r="VLV93" s="17"/>
      <c r="VLW93" s="17"/>
      <c r="VLX93" s="17"/>
      <c r="VLY93" s="17"/>
      <c r="VLZ93" s="17"/>
      <c r="VMA93" s="17"/>
      <c r="VMB93" s="17"/>
      <c r="VMC93" s="17"/>
      <c r="VMD93" s="17"/>
      <c r="VME93" s="17"/>
      <c r="VMF93" s="17"/>
      <c r="VMG93" s="17"/>
      <c r="VMH93" s="17"/>
      <c r="VMI93" s="17"/>
      <c r="VMJ93" s="17"/>
      <c r="VMK93" s="17"/>
      <c r="VML93" s="17"/>
      <c r="VMM93" s="17"/>
      <c r="VMN93" s="17"/>
      <c r="VMO93" s="17"/>
      <c r="VMP93" s="17"/>
      <c r="VMQ93" s="17"/>
      <c r="VMR93" s="17"/>
      <c r="VMS93" s="17"/>
      <c r="VMT93" s="17"/>
      <c r="VMU93" s="17"/>
      <c r="VMV93" s="17"/>
      <c r="VMW93" s="17"/>
      <c r="VMX93" s="17"/>
      <c r="VMY93" s="17"/>
      <c r="VMZ93" s="17"/>
      <c r="VNA93" s="17"/>
      <c r="VNB93" s="17"/>
      <c r="VNC93" s="17"/>
      <c r="VND93" s="17"/>
      <c r="VNE93" s="17"/>
      <c r="VNF93" s="17"/>
      <c r="VNG93" s="17"/>
      <c r="VNH93" s="17"/>
      <c r="VNI93" s="17"/>
      <c r="VNJ93" s="17"/>
      <c r="VNK93" s="17"/>
      <c r="VNL93" s="17"/>
      <c r="VNM93" s="17"/>
      <c r="VNN93" s="17"/>
      <c r="VNO93" s="17"/>
      <c r="VNP93" s="17"/>
      <c r="VNQ93" s="17"/>
      <c r="VNR93" s="17"/>
      <c r="VNS93" s="17"/>
      <c r="VNT93" s="17"/>
      <c r="VNU93" s="17"/>
      <c r="VNV93" s="17"/>
      <c r="VNW93" s="17"/>
      <c r="VNX93" s="17"/>
      <c r="VNY93" s="17"/>
      <c r="VNZ93" s="17"/>
      <c r="VOA93" s="17"/>
      <c r="VOB93" s="17"/>
      <c r="VOC93" s="17"/>
      <c r="VOD93" s="17"/>
      <c r="VOE93" s="17"/>
      <c r="VOF93" s="17"/>
      <c r="VOG93" s="17"/>
      <c r="VOH93" s="17"/>
      <c r="VOI93" s="17"/>
      <c r="VOJ93" s="17"/>
      <c r="VOK93" s="17"/>
      <c r="VOL93" s="17"/>
      <c r="VOM93" s="17"/>
      <c r="VON93" s="17"/>
      <c r="VOO93" s="17"/>
      <c r="VOP93" s="17"/>
      <c r="VOQ93" s="17"/>
      <c r="VOR93" s="17"/>
      <c r="VOS93" s="17"/>
      <c r="VOT93" s="17"/>
      <c r="VOU93" s="17"/>
      <c r="VOV93" s="17"/>
      <c r="VOW93" s="17"/>
      <c r="VOX93" s="17"/>
      <c r="VOY93" s="17"/>
      <c r="VOZ93" s="17"/>
      <c r="VPA93" s="17"/>
      <c r="VPB93" s="17"/>
      <c r="VPC93" s="17"/>
      <c r="VPD93" s="17"/>
      <c r="VPE93" s="17"/>
      <c r="VPF93" s="17"/>
      <c r="VPG93" s="17"/>
      <c r="VPH93" s="17"/>
      <c r="VPI93" s="17"/>
      <c r="VPJ93" s="17"/>
      <c r="VPK93" s="17"/>
      <c r="VPL93" s="17"/>
      <c r="VPM93" s="17"/>
      <c r="VPN93" s="17"/>
      <c r="VPO93" s="17"/>
      <c r="VPP93" s="17"/>
      <c r="VPQ93" s="17"/>
      <c r="VPR93" s="17"/>
      <c r="VPS93" s="17"/>
      <c r="VPT93" s="17"/>
      <c r="VPU93" s="17"/>
      <c r="VPV93" s="17"/>
      <c r="VPW93" s="17"/>
      <c r="VPX93" s="17"/>
      <c r="VPY93" s="17"/>
      <c r="VPZ93" s="17"/>
      <c r="VQA93" s="17"/>
      <c r="VQB93" s="17"/>
      <c r="VQC93" s="17"/>
      <c r="VQD93" s="17"/>
      <c r="VQE93" s="17"/>
      <c r="VQF93" s="17"/>
      <c r="VQG93" s="17"/>
      <c r="VQH93" s="17"/>
      <c r="VQI93" s="17"/>
      <c r="VQJ93" s="17"/>
      <c r="VQK93" s="17"/>
      <c r="VQL93" s="17"/>
      <c r="VQM93" s="17"/>
      <c r="VQN93" s="17"/>
      <c r="VQO93" s="17"/>
      <c r="VQP93" s="17"/>
      <c r="VQQ93" s="17"/>
      <c r="VQR93" s="17"/>
      <c r="VQS93" s="17"/>
      <c r="VQT93" s="17"/>
      <c r="VQU93" s="17"/>
      <c r="VQV93" s="17"/>
      <c r="VQW93" s="17"/>
      <c r="VQX93" s="17"/>
      <c r="VQY93" s="17"/>
      <c r="VQZ93" s="17"/>
      <c r="VRA93" s="17"/>
      <c r="VRB93" s="17"/>
      <c r="VRC93" s="17"/>
      <c r="VRD93" s="17"/>
      <c r="VRE93" s="17"/>
      <c r="VRF93" s="17"/>
      <c r="VRG93" s="17"/>
      <c r="VRH93" s="17"/>
      <c r="VRI93" s="17"/>
      <c r="VRJ93" s="17"/>
      <c r="VRK93" s="17"/>
      <c r="VRL93" s="17"/>
      <c r="VRM93" s="17"/>
      <c r="VRN93" s="17"/>
      <c r="VRO93" s="17"/>
      <c r="VRP93" s="17"/>
      <c r="VRQ93" s="17"/>
      <c r="VRR93" s="17"/>
      <c r="VRS93" s="17"/>
      <c r="VRT93" s="17"/>
      <c r="VRU93" s="17"/>
      <c r="VRV93" s="17"/>
      <c r="VRW93" s="17"/>
      <c r="VRX93" s="17"/>
      <c r="VRY93" s="17"/>
      <c r="VRZ93" s="17"/>
      <c r="VSA93" s="17"/>
      <c r="VSB93" s="17"/>
      <c r="VSC93" s="17"/>
      <c r="VSD93" s="17"/>
      <c r="VSE93" s="17"/>
      <c r="VSF93" s="17"/>
      <c r="VSG93" s="17"/>
      <c r="VSH93" s="17"/>
      <c r="VSI93" s="17"/>
      <c r="VSJ93" s="17"/>
      <c r="VSK93" s="17"/>
      <c r="VSL93" s="17"/>
      <c r="VSM93" s="17"/>
      <c r="VSN93" s="17"/>
      <c r="VSO93" s="17"/>
      <c r="VSP93" s="17"/>
      <c r="VSQ93" s="17"/>
      <c r="VSR93" s="17"/>
      <c r="VSS93" s="17"/>
      <c r="VST93" s="17"/>
      <c r="VSU93" s="17"/>
      <c r="VSV93" s="17"/>
      <c r="VSW93" s="17"/>
      <c r="VSX93" s="17"/>
      <c r="VSY93" s="17"/>
      <c r="VSZ93" s="17"/>
      <c r="VTA93" s="17"/>
      <c r="VTB93" s="17"/>
      <c r="VTC93" s="17"/>
      <c r="VTD93" s="17"/>
      <c r="VTE93" s="17"/>
      <c r="VTF93" s="17"/>
      <c r="VTG93" s="17"/>
      <c r="VTH93" s="17"/>
      <c r="VTI93" s="17"/>
      <c r="VTJ93" s="17"/>
      <c r="VTK93" s="17"/>
      <c r="VTL93" s="17"/>
      <c r="VTM93" s="17"/>
      <c r="VTN93" s="17"/>
      <c r="VTO93" s="17"/>
      <c r="VTP93" s="17"/>
      <c r="VTQ93" s="17"/>
      <c r="VTR93" s="17"/>
      <c r="VTS93" s="17"/>
      <c r="VTT93" s="17"/>
      <c r="VTU93" s="17"/>
      <c r="VTV93" s="17"/>
      <c r="VTW93" s="17"/>
      <c r="VTX93" s="17"/>
      <c r="VTY93" s="17"/>
      <c r="VTZ93" s="17"/>
      <c r="VUA93" s="17"/>
      <c r="VUB93" s="17"/>
      <c r="VUC93" s="17"/>
      <c r="VUD93" s="17"/>
      <c r="VUE93" s="17"/>
      <c r="VUF93" s="17"/>
      <c r="VUG93" s="17"/>
      <c r="VUH93" s="17"/>
      <c r="VUI93" s="17"/>
      <c r="VUJ93" s="17"/>
      <c r="VUK93" s="17"/>
      <c r="VUL93" s="17"/>
      <c r="VUM93" s="17"/>
      <c r="VUN93" s="17"/>
      <c r="VUO93" s="17"/>
      <c r="VUP93" s="17"/>
      <c r="VUQ93" s="17"/>
      <c r="VUR93" s="17"/>
      <c r="VUS93" s="17"/>
      <c r="VUT93" s="17"/>
      <c r="VUU93" s="17"/>
      <c r="VUV93" s="17"/>
      <c r="VUW93" s="17"/>
      <c r="VUX93" s="17"/>
      <c r="VUY93" s="17"/>
      <c r="VUZ93" s="17"/>
      <c r="VVA93" s="17"/>
      <c r="VVB93" s="17"/>
      <c r="VVC93" s="17"/>
      <c r="VVD93" s="17"/>
      <c r="VVE93" s="17"/>
      <c r="VVF93" s="17"/>
      <c r="VVG93" s="17"/>
      <c r="VVH93" s="17"/>
      <c r="VVI93" s="17"/>
      <c r="VVJ93" s="17"/>
      <c r="VVK93" s="17"/>
      <c r="VVL93" s="17"/>
      <c r="VVM93" s="17"/>
      <c r="VVN93" s="17"/>
      <c r="VVO93" s="17"/>
      <c r="VVP93" s="17"/>
      <c r="VVQ93" s="17"/>
      <c r="VVR93" s="17"/>
      <c r="VVS93" s="17"/>
      <c r="VVT93" s="17"/>
      <c r="VVU93" s="17"/>
      <c r="VVV93" s="17"/>
      <c r="VVW93" s="17"/>
      <c r="VVX93" s="17"/>
      <c r="VVY93" s="17"/>
      <c r="VVZ93" s="17"/>
      <c r="VWA93" s="17"/>
      <c r="VWB93" s="17"/>
      <c r="VWC93" s="17"/>
      <c r="VWD93" s="17"/>
      <c r="VWE93" s="17"/>
      <c r="VWF93" s="17"/>
      <c r="VWG93" s="17"/>
      <c r="VWH93" s="17"/>
      <c r="VWI93" s="17"/>
      <c r="VWJ93" s="17"/>
      <c r="VWK93" s="17"/>
      <c r="VWL93" s="17"/>
      <c r="VWM93" s="17"/>
      <c r="VWN93" s="17"/>
      <c r="VWO93" s="17"/>
      <c r="VWP93" s="17"/>
      <c r="VWQ93" s="17"/>
      <c r="VWR93" s="17"/>
      <c r="VWS93" s="17"/>
      <c r="VWT93" s="17"/>
      <c r="VWU93" s="17"/>
      <c r="VWV93" s="17"/>
      <c r="VWW93" s="17"/>
      <c r="VWX93" s="17"/>
      <c r="VWY93" s="17"/>
      <c r="VWZ93" s="17"/>
      <c r="VXA93" s="17"/>
      <c r="VXB93" s="17"/>
      <c r="VXC93" s="17"/>
      <c r="VXD93" s="17"/>
      <c r="VXE93" s="17"/>
      <c r="VXF93" s="17"/>
      <c r="VXG93" s="17"/>
      <c r="VXH93" s="17"/>
      <c r="VXI93" s="17"/>
      <c r="VXJ93" s="17"/>
      <c r="VXK93" s="17"/>
      <c r="VXL93" s="17"/>
      <c r="VXM93" s="17"/>
      <c r="VXN93" s="17"/>
      <c r="VXO93" s="17"/>
      <c r="VXP93" s="17"/>
      <c r="VXQ93" s="17"/>
      <c r="VXR93" s="17"/>
      <c r="VXS93" s="17"/>
      <c r="VXT93" s="17"/>
      <c r="VXU93" s="17"/>
      <c r="VXV93" s="17"/>
      <c r="VXW93" s="17"/>
      <c r="VXX93" s="17"/>
      <c r="VXY93" s="17"/>
      <c r="VXZ93" s="17"/>
      <c r="VYA93" s="17"/>
      <c r="VYB93" s="17"/>
      <c r="VYC93" s="17"/>
      <c r="VYD93" s="17"/>
      <c r="VYE93" s="17"/>
      <c r="VYF93" s="17"/>
      <c r="VYG93" s="17"/>
      <c r="VYH93" s="17"/>
      <c r="VYI93" s="17"/>
      <c r="VYJ93" s="17"/>
      <c r="VYK93" s="17"/>
      <c r="VYL93" s="17"/>
      <c r="VYM93" s="17"/>
      <c r="VYN93" s="17"/>
      <c r="VYO93" s="17"/>
      <c r="VYP93" s="17"/>
      <c r="VYQ93" s="17"/>
      <c r="VYR93" s="17"/>
      <c r="VYS93" s="17"/>
      <c r="VYT93" s="17"/>
      <c r="VYU93" s="17"/>
      <c r="VYV93" s="17"/>
      <c r="VYW93" s="17"/>
      <c r="VYX93" s="17"/>
      <c r="VYY93" s="17"/>
      <c r="VYZ93" s="17"/>
      <c r="VZA93" s="17"/>
      <c r="VZB93" s="17"/>
      <c r="VZC93" s="17"/>
      <c r="VZD93" s="17"/>
      <c r="VZE93" s="17"/>
      <c r="VZF93" s="17"/>
      <c r="VZG93" s="17"/>
      <c r="VZH93" s="17"/>
      <c r="VZI93" s="17"/>
      <c r="VZJ93" s="17"/>
      <c r="VZK93" s="17"/>
      <c r="VZL93" s="17"/>
      <c r="VZM93" s="17"/>
      <c r="VZN93" s="17"/>
      <c r="VZO93" s="17"/>
      <c r="VZP93" s="17"/>
      <c r="VZQ93" s="17"/>
      <c r="VZR93" s="17"/>
      <c r="VZS93" s="17"/>
      <c r="VZT93" s="17"/>
      <c r="VZU93" s="17"/>
      <c r="VZV93" s="17"/>
      <c r="VZW93" s="17"/>
      <c r="VZX93" s="17"/>
      <c r="VZY93" s="17"/>
      <c r="VZZ93" s="17"/>
      <c r="WAA93" s="17"/>
      <c r="WAB93" s="17"/>
      <c r="WAC93" s="17"/>
      <c r="WAD93" s="17"/>
      <c r="WAE93" s="17"/>
      <c r="WAF93" s="17"/>
      <c r="WAG93" s="17"/>
      <c r="WAH93" s="17"/>
      <c r="WAI93" s="17"/>
      <c r="WAJ93" s="17"/>
      <c r="WAK93" s="17"/>
      <c r="WAL93" s="17"/>
      <c r="WAM93" s="17"/>
      <c r="WAN93" s="17"/>
      <c r="WAO93" s="17"/>
      <c r="WAP93" s="17"/>
      <c r="WAQ93" s="17"/>
      <c r="WAR93" s="17"/>
      <c r="WAS93" s="17"/>
      <c r="WAT93" s="17"/>
      <c r="WAU93" s="17"/>
      <c r="WAV93" s="17"/>
      <c r="WAW93" s="17"/>
      <c r="WAX93" s="17"/>
      <c r="WAY93" s="17"/>
      <c r="WAZ93" s="17"/>
      <c r="WBA93" s="17"/>
      <c r="WBB93" s="17"/>
      <c r="WBC93" s="17"/>
      <c r="WBD93" s="17"/>
      <c r="WBE93" s="17"/>
      <c r="WBF93" s="17"/>
      <c r="WBG93" s="17"/>
      <c r="WBH93" s="17"/>
      <c r="WBI93" s="17"/>
      <c r="WBJ93" s="17"/>
      <c r="WBK93" s="17"/>
      <c r="WBL93" s="17"/>
      <c r="WBM93" s="17"/>
      <c r="WBN93" s="17"/>
      <c r="WBO93" s="17"/>
      <c r="WBP93" s="17"/>
      <c r="WBQ93" s="17"/>
      <c r="WBR93" s="17"/>
      <c r="WBS93" s="17"/>
      <c r="WBT93" s="17"/>
      <c r="WBU93" s="17"/>
      <c r="WBV93" s="17"/>
      <c r="WBW93" s="17"/>
      <c r="WBX93" s="17"/>
      <c r="WBY93" s="17"/>
      <c r="WBZ93" s="17"/>
      <c r="WCA93" s="17"/>
      <c r="WCB93" s="17"/>
      <c r="WCC93" s="17"/>
      <c r="WCD93" s="17"/>
      <c r="WCE93" s="17"/>
      <c r="WCF93" s="17"/>
      <c r="WCG93" s="17"/>
      <c r="WCH93" s="17"/>
      <c r="WCI93" s="17"/>
      <c r="WCJ93" s="17"/>
      <c r="WCK93" s="17"/>
      <c r="WCL93" s="17"/>
      <c r="WCM93" s="17"/>
      <c r="WCN93" s="17"/>
      <c r="WCO93" s="17"/>
      <c r="WCP93" s="17"/>
      <c r="WCQ93" s="17"/>
      <c r="WCR93" s="17"/>
      <c r="WCS93" s="17"/>
      <c r="WCT93" s="17"/>
      <c r="WCU93" s="17"/>
      <c r="WCV93" s="17"/>
      <c r="WCW93" s="17"/>
      <c r="WCX93" s="17"/>
      <c r="WCY93" s="17"/>
      <c r="WCZ93" s="17"/>
      <c r="WDA93" s="17"/>
      <c r="WDB93" s="17"/>
      <c r="WDC93" s="17"/>
      <c r="WDD93" s="17"/>
      <c r="WDE93" s="17"/>
      <c r="WDF93" s="17"/>
      <c r="WDG93" s="17"/>
      <c r="WDH93" s="17"/>
      <c r="WDI93" s="17"/>
      <c r="WDJ93" s="17"/>
      <c r="WDK93" s="17"/>
      <c r="WDL93" s="17"/>
      <c r="WDM93" s="17"/>
      <c r="WDN93" s="17"/>
      <c r="WDO93" s="17"/>
      <c r="WDP93" s="17"/>
      <c r="WDQ93" s="17"/>
      <c r="WDR93" s="17"/>
      <c r="WDS93" s="17"/>
      <c r="WDT93" s="17"/>
      <c r="WDU93" s="17"/>
      <c r="WDV93" s="17"/>
      <c r="WDW93" s="17"/>
      <c r="WDX93" s="17"/>
      <c r="WDY93" s="17"/>
      <c r="WDZ93" s="17"/>
      <c r="WEA93" s="17"/>
      <c r="WEB93" s="17"/>
      <c r="WEC93" s="17"/>
      <c r="WED93" s="17"/>
      <c r="WEE93" s="17"/>
      <c r="WEF93" s="17"/>
      <c r="WEG93" s="17"/>
      <c r="WEH93" s="17"/>
      <c r="WEI93" s="17"/>
      <c r="WEJ93" s="17"/>
      <c r="WEK93" s="17"/>
      <c r="WEL93" s="17"/>
      <c r="WEM93" s="17"/>
      <c r="WEN93" s="17"/>
      <c r="WEO93" s="17"/>
      <c r="WEP93" s="17"/>
      <c r="WEQ93" s="17"/>
      <c r="WER93" s="17"/>
      <c r="WES93" s="17"/>
      <c r="WET93" s="17"/>
      <c r="WEU93" s="17"/>
      <c r="WEV93" s="17"/>
      <c r="WEW93" s="17"/>
      <c r="WEX93" s="17"/>
      <c r="WEY93" s="17"/>
      <c r="WEZ93" s="17"/>
      <c r="WFA93" s="17"/>
      <c r="WFB93" s="17"/>
      <c r="WFC93" s="17"/>
      <c r="WFD93" s="17"/>
      <c r="WFE93" s="17"/>
      <c r="WFF93" s="17"/>
      <c r="WFG93" s="17"/>
      <c r="WFH93" s="17"/>
      <c r="WFI93" s="17"/>
      <c r="WFJ93" s="17"/>
      <c r="WFK93" s="17"/>
      <c r="WFL93" s="17"/>
      <c r="WFM93" s="17"/>
      <c r="WFN93" s="17"/>
      <c r="WFO93" s="17"/>
      <c r="WFP93" s="17"/>
      <c r="WFQ93" s="17"/>
      <c r="WFR93" s="17"/>
      <c r="WFS93" s="17"/>
      <c r="WFT93" s="17"/>
      <c r="WFU93" s="17"/>
      <c r="WFV93" s="17"/>
      <c r="WFW93" s="17"/>
      <c r="WFX93" s="17"/>
      <c r="WFY93" s="17"/>
      <c r="WFZ93" s="17"/>
      <c r="WGA93" s="17"/>
      <c r="WGB93" s="17"/>
      <c r="WGC93" s="17"/>
      <c r="WGD93" s="17"/>
      <c r="WGE93" s="17"/>
      <c r="WGF93" s="17"/>
      <c r="WGG93" s="17"/>
      <c r="WGH93" s="17"/>
      <c r="WGI93" s="17"/>
      <c r="WGJ93" s="17"/>
      <c r="WGK93" s="17"/>
      <c r="WGL93" s="17"/>
      <c r="WGM93" s="17"/>
      <c r="WGN93" s="17"/>
      <c r="WGO93" s="17"/>
      <c r="WGP93" s="17"/>
      <c r="WGQ93" s="17"/>
      <c r="WGR93" s="17"/>
      <c r="WGS93" s="17"/>
      <c r="WGT93" s="17"/>
      <c r="WGU93" s="17"/>
      <c r="WGV93" s="17"/>
      <c r="WGW93" s="17"/>
      <c r="WGX93" s="17"/>
      <c r="WGY93" s="17"/>
      <c r="WGZ93" s="17"/>
      <c r="WHA93" s="17"/>
      <c r="WHB93" s="17"/>
      <c r="WHC93" s="17"/>
      <c r="WHD93" s="17"/>
      <c r="WHE93" s="17"/>
      <c r="WHF93" s="17"/>
      <c r="WHG93" s="17"/>
      <c r="WHH93" s="17"/>
      <c r="WHI93" s="17"/>
      <c r="WHJ93" s="17"/>
      <c r="WHK93" s="17"/>
      <c r="WHL93" s="17"/>
      <c r="WHM93" s="17"/>
      <c r="WHN93" s="17"/>
      <c r="WHO93" s="17"/>
      <c r="WHP93" s="17"/>
      <c r="WHQ93" s="17"/>
      <c r="WHR93" s="17"/>
      <c r="WHS93" s="17"/>
      <c r="WHT93" s="17"/>
      <c r="WHU93" s="17"/>
      <c r="WHV93" s="17"/>
      <c r="WHW93" s="17"/>
      <c r="WHX93" s="17"/>
      <c r="WHY93" s="17"/>
      <c r="WHZ93" s="17"/>
      <c r="WIA93" s="17"/>
      <c r="WIB93" s="17"/>
      <c r="WIC93" s="17"/>
      <c r="WID93" s="17"/>
      <c r="WIE93" s="17"/>
      <c r="WIF93" s="17"/>
      <c r="WIG93" s="17"/>
      <c r="WIH93" s="17"/>
      <c r="WII93" s="17"/>
      <c r="WIJ93" s="17"/>
      <c r="WIK93" s="17"/>
      <c r="WIL93" s="17"/>
      <c r="WIM93" s="17"/>
      <c r="WIN93" s="17"/>
      <c r="WIO93" s="17"/>
      <c r="WIP93" s="17"/>
      <c r="WIQ93" s="17"/>
      <c r="WIR93" s="17"/>
      <c r="WIS93" s="17"/>
      <c r="WIT93" s="17"/>
      <c r="WIU93" s="17"/>
      <c r="WIV93" s="17"/>
      <c r="WIW93" s="17"/>
      <c r="WIX93" s="17"/>
      <c r="WIY93" s="17"/>
      <c r="WIZ93" s="17"/>
      <c r="WJA93" s="17"/>
      <c r="WJB93" s="17"/>
      <c r="WJC93" s="17"/>
      <c r="WJD93" s="17"/>
      <c r="WJE93" s="17"/>
      <c r="WJF93" s="17"/>
      <c r="WJG93" s="17"/>
      <c r="WJH93" s="17"/>
      <c r="WJI93" s="17"/>
      <c r="WJJ93" s="17"/>
      <c r="WJK93" s="17"/>
      <c r="WJL93" s="17"/>
      <c r="WJM93" s="17"/>
      <c r="WJN93" s="17"/>
      <c r="WJO93" s="17"/>
      <c r="WJP93" s="17"/>
      <c r="WJQ93" s="17"/>
      <c r="WJR93" s="17"/>
      <c r="WJS93" s="17"/>
      <c r="WJT93" s="17"/>
      <c r="WJU93" s="17"/>
      <c r="WJV93" s="17"/>
      <c r="WJW93" s="17"/>
      <c r="WJX93" s="17"/>
      <c r="WJY93" s="17"/>
      <c r="WJZ93" s="17"/>
      <c r="WKA93" s="17"/>
      <c r="WKB93" s="17"/>
      <c r="WKC93" s="17"/>
      <c r="WKD93" s="17"/>
      <c r="WKE93" s="17"/>
      <c r="WKF93" s="17"/>
      <c r="WKG93" s="17"/>
      <c r="WKH93" s="17"/>
      <c r="WKI93" s="17"/>
      <c r="WKJ93" s="17"/>
      <c r="WKK93" s="17"/>
      <c r="WKL93" s="17"/>
      <c r="WKM93" s="17"/>
      <c r="WKN93" s="17"/>
      <c r="WKO93" s="17"/>
      <c r="WKP93" s="17"/>
      <c r="WKQ93" s="17"/>
      <c r="WKR93" s="17"/>
      <c r="WKS93" s="17"/>
      <c r="WKT93" s="17"/>
      <c r="WKU93" s="17"/>
      <c r="WKV93" s="17"/>
      <c r="WKW93" s="17"/>
      <c r="WKX93" s="17"/>
      <c r="WKY93" s="17"/>
      <c r="WKZ93" s="17"/>
      <c r="WLA93" s="17"/>
      <c r="WLB93" s="17"/>
      <c r="WLC93" s="17"/>
      <c r="WLD93" s="17"/>
      <c r="WLE93" s="17"/>
      <c r="WLF93" s="17"/>
      <c r="WLG93" s="17"/>
      <c r="WLH93" s="17"/>
      <c r="WLI93" s="17"/>
      <c r="WLJ93" s="17"/>
      <c r="WLK93" s="17"/>
      <c r="WLL93" s="17"/>
      <c r="WLM93" s="17"/>
      <c r="WLN93" s="17"/>
      <c r="WLO93" s="17"/>
      <c r="WLP93" s="17"/>
      <c r="WLQ93" s="17"/>
      <c r="WLR93" s="17"/>
      <c r="WLS93" s="17"/>
      <c r="WLT93" s="17"/>
      <c r="WLU93" s="17"/>
      <c r="WLV93" s="17"/>
      <c r="WLW93" s="17"/>
      <c r="WLX93" s="17"/>
      <c r="WLY93" s="17"/>
      <c r="WLZ93" s="17"/>
      <c r="WMA93" s="17"/>
      <c r="WMB93" s="17"/>
      <c r="WMC93" s="17"/>
      <c r="WMD93" s="17"/>
      <c r="WME93" s="17"/>
      <c r="WMF93" s="17"/>
      <c r="WMG93" s="17"/>
      <c r="WMH93" s="17"/>
      <c r="WMI93" s="17"/>
      <c r="WMJ93" s="17"/>
      <c r="WMK93" s="17"/>
      <c r="WML93" s="17"/>
      <c r="WMM93" s="17"/>
      <c r="WMN93" s="17"/>
      <c r="WMO93" s="17"/>
      <c r="WMP93" s="17"/>
      <c r="WMQ93" s="17"/>
      <c r="WMR93" s="17"/>
      <c r="WMS93" s="17"/>
      <c r="WMT93" s="17"/>
      <c r="WMU93" s="17"/>
      <c r="WMV93" s="17"/>
      <c r="WMW93" s="17"/>
      <c r="WMX93" s="17"/>
      <c r="WMY93" s="17"/>
      <c r="WMZ93" s="17"/>
      <c r="WNA93" s="17"/>
      <c r="WNB93" s="17"/>
      <c r="WNC93" s="17"/>
      <c r="WND93" s="17"/>
      <c r="WNE93" s="17"/>
      <c r="WNF93" s="17"/>
      <c r="WNG93" s="17"/>
      <c r="WNH93" s="17"/>
      <c r="WNI93" s="17"/>
      <c r="WNJ93" s="17"/>
      <c r="WNK93" s="17"/>
      <c r="WNL93" s="17"/>
      <c r="WNM93" s="17"/>
      <c r="WNN93" s="17"/>
      <c r="WNO93" s="17"/>
      <c r="WNP93" s="17"/>
      <c r="WNQ93" s="17"/>
      <c r="WNR93" s="17"/>
      <c r="WNS93" s="17"/>
      <c r="WNT93" s="17"/>
      <c r="WNU93" s="17"/>
      <c r="WNV93" s="17"/>
      <c r="WNW93" s="17"/>
      <c r="WNX93" s="17"/>
      <c r="WNY93" s="17"/>
      <c r="WNZ93" s="17"/>
      <c r="WOA93" s="17"/>
      <c r="WOB93" s="17"/>
      <c r="WOC93" s="17"/>
      <c r="WOD93" s="17"/>
      <c r="WOE93" s="17"/>
      <c r="WOF93" s="17"/>
      <c r="WOG93" s="17"/>
      <c r="WOH93" s="17"/>
      <c r="WOI93" s="17"/>
      <c r="WOJ93" s="17"/>
      <c r="WOK93" s="17"/>
      <c r="WOL93" s="17"/>
      <c r="WOM93" s="17"/>
      <c r="WON93" s="17"/>
      <c r="WOO93" s="17"/>
      <c r="WOP93" s="17"/>
      <c r="WOQ93" s="17"/>
      <c r="WOR93" s="17"/>
      <c r="WOS93" s="17"/>
      <c r="WOT93" s="17"/>
      <c r="WOU93" s="17"/>
      <c r="WOV93" s="17"/>
      <c r="WOW93" s="17"/>
      <c r="WOX93" s="17"/>
      <c r="WOY93" s="17"/>
      <c r="WOZ93" s="17"/>
      <c r="WPA93" s="17"/>
      <c r="WPB93" s="17"/>
      <c r="WPC93" s="17"/>
      <c r="WPD93" s="17"/>
      <c r="WPE93" s="17"/>
      <c r="WPF93" s="17"/>
      <c r="WPG93" s="17"/>
      <c r="WPH93" s="17"/>
      <c r="WPI93" s="17"/>
      <c r="WPJ93" s="17"/>
      <c r="WPK93" s="17"/>
      <c r="WPL93" s="17"/>
      <c r="WPM93" s="17"/>
      <c r="WPN93" s="17"/>
      <c r="WPO93" s="17"/>
      <c r="WPP93" s="17"/>
      <c r="WPQ93" s="17"/>
      <c r="WPR93" s="17"/>
      <c r="WPS93" s="17"/>
      <c r="WPT93" s="17"/>
      <c r="WPU93" s="17"/>
      <c r="WPV93" s="17"/>
      <c r="WPW93" s="17"/>
      <c r="WPX93" s="17"/>
      <c r="WPY93" s="17"/>
      <c r="WPZ93" s="17"/>
      <c r="WQA93" s="17"/>
      <c r="WQB93" s="17"/>
      <c r="WQC93" s="17"/>
      <c r="WQD93" s="17"/>
      <c r="WQE93" s="17"/>
      <c r="WQF93" s="17"/>
      <c r="WQG93" s="17"/>
      <c r="WQH93" s="17"/>
      <c r="WQI93" s="17"/>
      <c r="WQJ93" s="17"/>
      <c r="WQK93" s="17"/>
      <c r="WQL93" s="17"/>
      <c r="WQM93" s="17"/>
      <c r="WQN93" s="17"/>
      <c r="WQO93" s="17"/>
      <c r="WQP93" s="17"/>
      <c r="WQQ93" s="17"/>
      <c r="WQR93" s="17"/>
      <c r="WQS93" s="17"/>
      <c r="WQT93" s="17"/>
      <c r="WQU93" s="17"/>
      <c r="WQV93" s="17"/>
      <c r="WQW93" s="17"/>
      <c r="WQX93" s="17"/>
      <c r="WQY93" s="17"/>
      <c r="WQZ93" s="17"/>
      <c r="WRA93" s="17"/>
      <c r="WRB93" s="17"/>
      <c r="WRC93" s="17"/>
      <c r="WRD93" s="17"/>
      <c r="WRE93" s="17"/>
      <c r="WRF93" s="17"/>
      <c r="WRG93" s="17"/>
      <c r="WRH93" s="17"/>
      <c r="WRI93" s="17"/>
      <c r="WRJ93" s="17"/>
      <c r="WRK93" s="17"/>
      <c r="WRL93" s="17"/>
      <c r="WRM93" s="17"/>
      <c r="WRN93" s="17"/>
      <c r="WRO93" s="17"/>
      <c r="WRP93" s="17"/>
      <c r="WRQ93" s="17"/>
      <c r="WRR93" s="17"/>
      <c r="WRS93" s="17"/>
      <c r="WRT93" s="17"/>
      <c r="WRU93" s="17"/>
      <c r="WRV93" s="17"/>
      <c r="WRW93" s="17"/>
      <c r="WRX93" s="17"/>
      <c r="WRY93" s="17"/>
      <c r="WRZ93" s="17"/>
      <c r="WSA93" s="17"/>
      <c r="WSB93" s="17"/>
      <c r="WSC93" s="17"/>
      <c r="WSD93" s="17"/>
      <c r="WSE93" s="17"/>
      <c r="WSF93" s="17"/>
      <c r="WSG93" s="17"/>
      <c r="WSH93" s="17"/>
      <c r="WSI93" s="17"/>
      <c r="WSJ93" s="17"/>
      <c r="WSK93" s="17"/>
      <c r="WSL93" s="17"/>
      <c r="WSM93" s="17"/>
      <c r="WSN93" s="17"/>
      <c r="WSO93" s="17"/>
      <c r="WSP93" s="17"/>
      <c r="WSQ93" s="17"/>
      <c r="WSR93" s="17"/>
      <c r="WSS93" s="17"/>
      <c r="WST93" s="17"/>
      <c r="WSU93" s="17"/>
      <c r="WSV93" s="17"/>
      <c r="WSW93" s="17"/>
      <c r="WSX93" s="17"/>
      <c r="WSY93" s="17"/>
      <c r="WSZ93" s="17"/>
      <c r="WTA93" s="17"/>
      <c r="WTB93" s="17"/>
      <c r="WTC93" s="17"/>
      <c r="WTD93" s="17"/>
      <c r="WTE93" s="17"/>
      <c r="WTF93" s="17"/>
      <c r="WTG93" s="17"/>
      <c r="WTH93" s="17"/>
      <c r="WTI93" s="17"/>
      <c r="WTJ93" s="17"/>
      <c r="WTK93" s="17"/>
      <c r="WTL93" s="17"/>
      <c r="WTM93" s="17"/>
      <c r="WTN93" s="17"/>
      <c r="WTO93" s="17"/>
      <c r="WTP93" s="17"/>
      <c r="WTQ93" s="17"/>
      <c r="WTR93" s="17"/>
      <c r="WTS93" s="17"/>
      <c r="WTT93" s="17"/>
      <c r="WTU93" s="17"/>
      <c r="WTV93" s="17"/>
      <c r="WTW93" s="17"/>
      <c r="WTX93" s="17"/>
      <c r="WTY93" s="17"/>
      <c r="WTZ93" s="17"/>
      <c r="WUA93" s="17"/>
      <c r="WUB93" s="17"/>
      <c r="WUC93" s="17"/>
      <c r="WUD93" s="17"/>
      <c r="WUE93" s="17"/>
      <c r="WUF93" s="17"/>
      <c r="WUG93" s="17"/>
      <c r="WUH93" s="17"/>
      <c r="WUI93" s="17"/>
      <c r="WUJ93" s="17"/>
      <c r="WUK93" s="17"/>
      <c r="WUL93" s="17"/>
      <c r="WUM93" s="17"/>
      <c r="WUN93" s="17"/>
      <c r="WUO93" s="17"/>
      <c r="WUP93" s="17"/>
      <c r="WUQ93" s="17"/>
      <c r="WUR93" s="17"/>
      <c r="WUS93" s="17"/>
      <c r="WUT93" s="17"/>
      <c r="WUU93" s="17"/>
      <c r="WUV93" s="17"/>
      <c r="WUW93" s="17"/>
      <c r="WUX93" s="17"/>
      <c r="WUY93" s="17"/>
      <c r="WUZ93" s="17"/>
      <c r="WVA93" s="17"/>
      <c r="WVB93" s="17"/>
      <c r="WVC93" s="17"/>
      <c r="WVD93" s="17"/>
      <c r="WVE93" s="17"/>
      <c r="WVF93" s="17"/>
      <c r="WVG93" s="17"/>
      <c r="WVH93" s="17"/>
      <c r="WVI93" s="17"/>
      <c r="WVJ93" s="17"/>
      <c r="WVK93" s="17"/>
      <c r="WVL93" s="17"/>
      <c r="WVM93" s="17"/>
      <c r="WVN93" s="17"/>
      <c r="WVO93" s="17"/>
      <c r="WVP93" s="17"/>
      <c r="WVQ93" s="17"/>
      <c r="WVR93" s="17"/>
      <c r="WVS93" s="17"/>
      <c r="WVT93" s="17"/>
      <c r="WVU93" s="17"/>
      <c r="WVV93" s="17"/>
      <c r="WVW93" s="17"/>
      <c r="WVX93" s="17"/>
      <c r="WVY93" s="17"/>
      <c r="WVZ93" s="17"/>
      <c r="WWA93" s="17"/>
      <c r="WWB93" s="17"/>
      <c r="WWC93" s="17"/>
      <c r="WWD93" s="17"/>
      <c r="WWE93" s="17"/>
      <c r="WWF93" s="17"/>
      <c r="WWG93" s="17"/>
      <c r="WWH93" s="17"/>
      <c r="WWI93" s="17"/>
      <c r="WWJ93" s="17"/>
      <c r="WWK93" s="17"/>
      <c r="WWL93" s="17"/>
      <c r="WWM93" s="17"/>
      <c r="WWN93" s="17"/>
      <c r="WWO93" s="17"/>
      <c r="WWP93" s="17"/>
      <c r="WWQ93" s="17"/>
      <c r="WWR93" s="17"/>
      <c r="WWS93" s="17"/>
      <c r="WWT93" s="17"/>
      <c r="WWU93" s="17"/>
      <c r="WWV93" s="17"/>
      <c r="WWW93" s="17"/>
      <c r="WWX93" s="17"/>
      <c r="WWY93" s="17"/>
      <c r="WWZ93" s="17"/>
      <c r="WXA93" s="17"/>
      <c r="WXB93" s="17"/>
      <c r="WXC93" s="17"/>
      <c r="WXD93" s="17"/>
      <c r="WXE93" s="17"/>
      <c r="WXF93" s="17"/>
      <c r="WXG93" s="17"/>
      <c r="WXH93" s="17"/>
      <c r="WXI93" s="17"/>
      <c r="WXJ93" s="17"/>
      <c r="WXK93" s="17"/>
      <c r="WXL93" s="17"/>
      <c r="WXM93" s="17"/>
      <c r="WXN93" s="17"/>
      <c r="WXO93" s="17"/>
      <c r="WXP93" s="17"/>
      <c r="WXQ93" s="17"/>
      <c r="WXR93" s="17"/>
      <c r="WXS93" s="17"/>
      <c r="WXT93" s="17"/>
      <c r="WXU93" s="17"/>
      <c r="WXV93" s="17"/>
      <c r="WXW93" s="17"/>
      <c r="WXX93" s="17"/>
      <c r="WXY93" s="17"/>
      <c r="WXZ93" s="17"/>
      <c r="WYA93" s="17"/>
      <c r="WYB93" s="17"/>
      <c r="WYC93" s="17"/>
      <c r="WYD93" s="17"/>
      <c r="WYE93" s="17"/>
      <c r="WYF93" s="17"/>
      <c r="WYG93" s="17"/>
      <c r="WYH93" s="17"/>
      <c r="WYI93" s="17"/>
      <c r="WYJ93" s="17"/>
      <c r="WYK93" s="17"/>
      <c r="WYL93" s="17"/>
      <c r="WYM93" s="17"/>
      <c r="WYN93" s="17"/>
      <c r="WYO93" s="17"/>
      <c r="WYP93" s="17"/>
      <c r="WYQ93" s="17"/>
      <c r="WYR93" s="17"/>
      <c r="WYS93" s="17"/>
      <c r="WYT93" s="17"/>
      <c r="WYU93" s="17"/>
      <c r="WYV93" s="17"/>
      <c r="WYW93" s="17"/>
      <c r="WYX93" s="17"/>
      <c r="WYY93" s="17"/>
      <c r="WYZ93" s="17"/>
      <c r="WZA93" s="17"/>
      <c r="WZB93" s="17"/>
      <c r="WZC93" s="17"/>
      <c r="WZD93" s="17"/>
      <c r="WZE93" s="17"/>
      <c r="WZF93" s="17"/>
      <c r="WZG93" s="17"/>
      <c r="WZH93" s="17"/>
      <c r="WZI93" s="17"/>
      <c r="WZJ93" s="17"/>
      <c r="WZK93" s="17"/>
      <c r="WZL93" s="17"/>
      <c r="WZM93" s="17"/>
      <c r="WZN93" s="17"/>
      <c r="WZO93" s="17"/>
      <c r="WZP93" s="17"/>
      <c r="WZQ93" s="17"/>
      <c r="WZR93" s="17"/>
      <c r="WZS93" s="17"/>
      <c r="WZT93" s="17"/>
      <c r="WZU93" s="17"/>
      <c r="WZV93" s="17"/>
      <c r="WZW93" s="17"/>
      <c r="WZX93" s="17"/>
      <c r="WZY93" s="17"/>
      <c r="WZZ93" s="17"/>
      <c r="XAA93" s="17"/>
      <c r="XAB93" s="17"/>
      <c r="XAC93" s="17"/>
      <c r="XAD93" s="17"/>
      <c r="XAE93" s="17"/>
      <c r="XAF93" s="17"/>
      <c r="XAG93" s="17"/>
      <c r="XAH93" s="17"/>
      <c r="XAI93" s="17"/>
      <c r="XAJ93" s="17"/>
      <c r="XAK93" s="17"/>
      <c r="XAL93" s="17"/>
      <c r="XAM93" s="17"/>
      <c r="XAN93" s="17"/>
      <c r="XAO93" s="17"/>
      <c r="XAP93" s="17"/>
      <c r="XAQ93" s="17"/>
      <c r="XAR93" s="17"/>
      <c r="XAS93" s="17"/>
      <c r="XAT93" s="17"/>
      <c r="XAU93" s="17"/>
      <c r="XAV93" s="17"/>
      <c r="XAW93" s="17"/>
      <c r="XAX93" s="17"/>
      <c r="XAY93" s="17"/>
      <c r="XAZ93" s="17"/>
      <c r="XBA93" s="17"/>
      <c r="XBB93" s="17"/>
      <c r="XBC93" s="17"/>
      <c r="XBD93" s="17"/>
      <c r="XBE93" s="17"/>
      <c r="XBF93" s="17"/>
      <c r="XBG93" s="17"/>
      <c r="XBH93" s="17"/>
      <c r="XBI93" s="17"/>
      <c r="XBJ93" s="17"/>
      <c r="XBK93" s="17"/>
      <c r="XBL93" s="17"/>
      <c r="XBM93" s="17"/>
      <c r="XBN93" s="17"/>
      <c r="XBO93" s="17"/>
      <c r="XBP93" s="17"/>
      <c r="XBQ93" s="17"/>
      <c r="XBR93" s="17"/>
      <c r="XBS93" s="17"/>
      <c r="XBT93" s="17"/>
      <c r="XBU93" s="17"/>
      <c r="XBV93" s="17"/>
      <c r="XBW93" s="17"/>
      <c r="XBX93" s="17"/>
      <c r="XBY93" s="17"/>
      <c r="XBZ93" s="17"/>
      <c r="XCA93" s="17"/>
      <c r="XCB93" s="17"/>
      <c r="XCC93" s="17"/>
      <c r="XCD93" s="17"/>
      <c r="XCE93" s="17"/>
      <c r="XCF93" s="17"/>
      <c r="XCG93" s="17"/>
      <c r="XCH93" s="17"/>
      <c r="XCI93" s="17"/>
      <c r="XCJ93" s="17"/>
      <c r="XCK93" s="17"/>
      <c r="XCL93" s="17"/>
      <c r="XCM93" s="17"/>
      <c r="XCN93" s="17"/>
      <c r="XCO93" s="17"/>
      <c r="XCP93" s="17"/>
      <c r="XCQ93" s="17"/>
      <c r="XCR93" s="17"/>
      <c r="XCS93" s="17"/>
      <c r="XCT93" s="17"/>
      <c r="XCU93" s="17"/>
      <c r="XCV93" s="17"/>
      <c r="XCW93" s="17"/>
      <c r="XCX93" s="17"/>
      <c r="XCY93" s="17"/>
      <c r="XCZ93" s="17"/>
      <c r="XDA93" s="17"/>
      <c r="XDB93" s="17"/>
      <c r="XDC93" s="17"/>
      <c r="XDD93" s="17"/>
      <c r="XDE93" s="17"/>
      <c r="XDF93" s="17"/>
      <c r="XDG93" s="17"/>
      <c r="XDH93" s="17"/>
      <c r="XDI93" s="17"/>
      <c r="XDJ93" s="17"/>
      <c r="XDK93" s="17"/>
      <c r="XDL93" s="17"/>
      <c r="XDM93" s="17"/>
      <c r="XDN93" s="17"/>
      <c r="XDO93" s="17"/>
      <c r="XDP93" s="17"/>
      <c r="XDQ93" s="17"/>
      <c r="XDR93" s="17"/>
      <c r="XDS93" s="17"/>
      <c r="XDT93" s="17"/>
      <c r="XDU93" s="17"/>
      <c r="XDV93" s="17"/>
      <c r="XDW93" s="17"/>
      <c r="XDX93" s="17"/>
      <c r="XDY93" s="17"/>
      <c r="XDZ93" s="17"/>
      <c r="XEA93" s="17"/>
    </row>
    <row r="94" spans="1:16355" s="89" customFormat="1" ht="30.75" customHeight="1">
      <c r="A94" s="31"/>
      <c r="B94" s="31"/>
      <c r="C94" s="49"/>
      <c r="D94" s="102" t="s">
        <v>94</v>
      </c>
      <c r="E94" s="103"/>
      <c r="F94" s="108"/>
      <c r="G94" s="109"/>
      <c r="H94" s="109"/>
      <c r="I94" s="109"/>
      <c r="J94" s="109"/>
      <c r="K94" s="110"/>
      <c r="L94" s="110"/>
      <c r="M94" s="110"/>
      <c r="N94" s="111"/>
    </row>
    <row r="95" spans="1:16355" s="34" customFormat="1" ht="19.5" customHeight="1">
      <c r="A95" s="30"/>
      <c r="B95" s="31"/>
      <c r="C95" s="32"/>
      <c r="D95" s="33"/>
      <c r="E95" s="30"/>
      <c r="F95" s="30"/>
      <c r="G95" s="30"/>
      <c r="H95" s="30"/>
      <c r="I95" s="30"/>
      <c r="J95" s="30"/>
      <c r="K95" s="30"/>
      <c r="L95" s="30"/>
      <c r="M95" s="30"/>
    </row>
    <row r="96" spans="1:16355" s="34" customFormat="1" ht="19.5" customHeight="1">
      <c r="A96" s="78"/>
      <c r="B96" s="41">
        <v>60</v>
      </c>
      <c r="C96" s="79"/>
      <c r="D96" s="61" t="s">
        <v>31</v>
      </c>
      <c r="E96" s="81" t="s">
        <v>32</v>
      </c>
      <c r="F96" s="104"/>
      <c r="G96" s="396">
        <v>1.0526119339395996</v>
      </c>
      <c r="H96" s="396">
        <v>1.118876650760557</v>
      </c>
      <c r="I96" s="396">
        <v>1.2411966917132644</v>
      </c>
      <c r="J96" s="387">
        <v>1.2518012818164204</v>
      </c>
      <c r="K96" s="387">
        <v>1.2549423724669737</v>
      </c>
      <c r="L96" s="387">
        <v>1.2800412199163131</v>
      </c>
      <c r="M96" s="387">
        <v>1.3056420443146395</v>
      </c>
    </row>
    <row r="97" spans="1:14" s="34" customFormat="1" ht="19.5" customHeight="1">
      <c r="A97" s="78"/>
      <c r="B97" s="41">
        <v>61</v>
      </c>
      <c r="C97" s="79"/>
      <c r="D97" s="61" t="s">
        <v>89</v>
      </c>
      <c r="E97" s="104"/>
      <c r="F97" s="104"/>
      <c r="G97" s="397">
        <v>1.3728694438340794E-2</v>
      </c>
      <c r="H97" s="397">
        <v>3.5628913618373614E-2</v>
      </c>
      <c r="I97" s="397">
        <v>5.1977404294029306E-2</v>
      </c>
      <c r="J97" s="388">
        <v>6.969832795961528E-3</v>
      </c>
      <c r="K97" s="388">
        <v>2.5092566177880027E-3</v>
      </c>
      <c r="L97" s="388">
        <v>0</v>
      </c>
      <c r="M97" s="388">
        <v>0</v>
      </c>
    </row>
    <row r="98" spans="1:14" s="34" customFormat="1" ht="19.5" customHeight="1">
      <c r="A98" s="78"/>
      <c r="B98" s="41">
        <v>62</v>
      </c>
      <c r="C98" s="79"/>
      <c r="D98" s="61" t="s">
        <v>90</v>
      </c>
      <c r="E98" s="104"/>
      <c r="F98" s="104"/>
      <c r="G98" s="388">
        <v>4.4741803886011677E-2</v>
      </c>
      <c r="H98" s="388">
        <v>3.5628913618373614E-2</v>
      </c>
      <c r="I98" s="388">
        <v>5.1977404294029306E-2</v>
      </c>
      <c r="J98" s="388">
        <v>6.969832795961528E-3</v>
      </c>
      <c r="K98" s="388">
        <v>2.5092566177880027E-3</v>
      </c>
      <c r="L98" s="388">
        <v>0</v>
      </c>
      <c r="M98" s="388">
        <v>0</v>
      </c>
    </row>
    <row r="99" spans="1:14" s="34" customFormat="1" ht="19.5" customHeight="1">
      <c r="A99" s="78"/>
      <c r="B99" s="41">
        <v>63</v>
      </c>
      <c r="C99" s="79"/>
      <c r="D99" s="61" t="s">
        <v>91</v>
      </c>
      <c r="E99" s="104"/>
      <c r="F99" s="104"/>
      <c r="G99" s="388">
        <v>3.1013109447670884E-2</v>
      </c>
      <c r="H99" s="388">
        <v>0</v>
      </c>
      <c r="I99" s="388">
        <v>0</v>
      </c>
      <c r="J99" s="388">
        <v>0</v>
      </c>
      <c r="K99" s="388">
        <v>0</v>
      </c>
      <c r="L99" s="388">
        <v>0</v>
      </c>
      <c r="M99" s="388">
        <v>0</v>
      </c>
    </row>
    <row r="100" spans="1:14" ht="19.5" customHeight="1">
      <c r="G100" s="386"/>
      <c r="H100" s="386"/>
      <c r="I100" s="386"/>
      <c r="J100" s="386"/>
    </row>
    <row r="101" spans="1:14" s="12" customFormat="1" ht="30.75" customHeight="1">
      <c r="A101" s="1"/>
      <c r="B101" s="31"/>
      <c r="C101" s="49"/>
      <c r="D101" s="102" t="s">
        <v>95</v>
      </c>
      <c r="E101" s="103"/>
      <c r="F101" s="108"/>
      <c r="G101" s="109"/>
      <c r="H101" s="109"/>
      <c r="I101" s="109"/>
      <c r="J101" s="109"/>
      <c r="K101" s="110"/>
      <c r="L101" s="110"/>
      <c r="M101" s="110"/>
    </row>
    <row r="102" spans="1:14">
      <c r="B102" s="31"/>
      <c r="C102" s="32"/>
      <c r="D102" s="33"/>
      <c r="E102" s="30"/>
      <c r="F102" s="30"/>
      <c r="G102" s="30"/>
      <c r="H102" s="30"/>
      <c r="I102" s="30"/>
      <c r="J102" s="30"/>
      <c r="K102" s="30"/>
      <c r="L102" s="30"/>
      <c r="M102" s="30"/>
    </row>
    <row r="103" spans="1:14" ht="135" customHeight="1">
      <c r="B103" s="41">
        <v>63</v>
      </c>
      <c r="C103" s="79"/>
      <c r="D103" s="556" t="s">
        <v>858</v>
      </c>
      <c r="E103" s="105"/>
      <c r="F103" s="105"/>
      <c r="G103" s="106"/>
      <c r="H103" s="486"/>
      <c r="I103" s="106"/>
      <c r="J103" s="106"/>
      <c r="K103" s="106"/>
      <c r="L103" s="106"/>
      <c r="M103" s="106"/>
    </row>
    <row r="104" spans="1:14" ht="75.75" customHeight="1">
      <c r="B104" s="41">
        <v>64</v>
      </c>
      <c r="C104" s="79"/>
      <c r="D104" s="556" t="s">
        <v>856</v>
      </c>
      <c r="E104" s="105"/>
      <c r="F104" s="105"/>
      <c r="G104" s="107"/>
      <c r="H104" s="107"/>
      <c r="I104" s="107"/>
      <c r="J104" s="107"/>
      <c r="K104" s="107"/>
      <c r="L104" s="107"/>
      <c r="M104" s="107"/>
    </row>
    <row r="105" spans="1:14" ht="25.5">
      <c r="B105" s="41">
        <v>65</v>
      </c>
      <c r="C105" s="79"/>
      <c r="D105" s="556" t="s">
        <v>861</v>
      </c>
      <c r="E105" s="105"/>
      <c r="F105" s="105"/>
      <c r="G105" s="107"/>
      <c r="H105" s="107"/>
      <c r="I105" s="107"/>
      <c r="J105" s="107"/>
      <c r="K105" s="107"/>
      <c r="L105" s="107"/>
      <c r="M105" s="107"/>
    </row>
    <row r="106" spans="1:14" ht="30.75" customHeight="1">
      <c r="B106" s="41">
        <v>66</v>
      </c>
      <c r="C106" s="79"/>
      <c r="D106" s="556" t="s">
        <v>855</v>
      </c>
      <c r="E106" s="105"/>
      <c r="F106" s="105"/>
      <c r="G106" s="107"/>
      <c r="H106" s="107"/>
      <c r="I106" s="107"/>
      <c r="J106" s="107"/>
      <c r="K106" s="107"/>
      <c r="L106" s="107"/>
      <c r="M106" s="107"/>
    </row>
    <row r="109" spans="1:14" s="12" customFormat="1" ht="30.75" customHeight="1">
      <c r="A109" s="1"/>
      <c r="B109" s="31"/>
      <c r="C109" s="49"/>
      <c r="D109" s="102" t="s">
        <v>790</v>
      </c>
      <c r="E109" s="103"/>
      <c r="F109" s="108"/>
      <c r="G109" s="109"/>
      <c r="H109" s="109"/>
      <c r="I109" s="109"/>
      <c r="J109" s="109"/>
      <c r="K109" s="109"/>
      <c r="L109" s="110"/>
      <c r="M109" s="623"/>
    </row>
    <row r="110" spans="1:14" s="559" customFormat="1" ht="19.5" customHeight="1">
      <c r="A110" s="11"/>
      <c r="B110" s="563"/>
      <c r="C110" s="564"/>
      <c r="D110" s="565"/>
      <c r="E110" s="557"/>
      <c r="F110" s="566"/>
      <c r="G110" s="558"/>
      <c r="H110" s="567"/>
      <c r="I110" s="567"/>
      <c r="J110" s="568"/>
      <c r="K110" s="558"/>
      <c r="L110" s="558"/>
      <c r="M110" s="558"/>
      <c r="N110" s="569"/>
    </row>
    <row r="111" spans="1:14">
      <c r="D111" s="560" t="s">
        <v>791</v>
      </c>
      <c r="E111" s="561"/>
      <c r="F111" s="561"/>
      <c r="G111" s="561"/>
      <c r="H111" s="561"/>
      <c r="I111" s="562"/>
      <c r="J111" s="562"/>
    </row>
    <row r="113" spans="2:13" ht="19.5" customHeight="1">
      <c r="B113" s="41">
        <v>68</v>
      </c>
      <c r="D113" s="570" t="s">
        <v>775</v>
      </c>
      <c r="E113" s="571" t="s">
        <v>776</v>
      </c>
      <c r="F113" s="571" t="s">
        <v>777</v>
      </c>
      <c r="G113" s="576">
        <v>3.49E-2</v>
      </c>
      <c r="H113" s="576">
        <v>3.5999999999999997E-2</v>
      </c>
      <c r="I113" s="576">
        <v>5.7299999999999997E-2</v>
      </c>
      <c r="J113" s="621">
        <v>5.7299999999999997E-2</v>
      </c>
      <c r="K113" s="14"/>
      <c r="L113" s="14"/>
      <c r="M113" s="14"/>
    </row>
    <row r="114" spans="2:13" ht="19.5" customHeight="1">
      <c r="B114" s="41">
        <v>69</v>
      </c>
      <c r="D114" s="570"/>
      <c r="E114" s="571" t="s">
        <v>778</v>
      </c>
      <c r="F114" s="571" t="s">
        <v>777</v>
      </c>
      <c r="G114" s="576">
        <v>3.0499999999999999E-2</v>
      </c>
      <c r="H114" s="576">
        <v>3.1399999999999997E-2</v>
      </c>
      <c r="I114" s="576">
        <v>0.05</v>
      </c>
      <c r="J114" s="621">
        <v>0.05</v>
      </c>
      <c r="K114" s="14"/>
      <c r="L114" s="14"/>
      <c r="M114" s="14"/>
    </row>
    <row r="115" spans="2:13" ht="19.5" customHeight="1">
      <c r="B115" s="41">
        <v>70</v>
      </c>
      <c r="D115" s="570"/>
      <c r="E115" s="571" t="s">
        <v>779</v>
      </c>
      <c r="F115" s="571" t="s">
        <v>829</v>
      </c>
      <c r="G115" s="576">
        <v>0.3538</v>
      </c>
      <c r="H115" s="576">
        <v>0.36480000000000001</v>
      </c>
      <c r="I115" s="576">
        <v>0.58079999999999998</v>
      </c>
      <c r="J115" s="621">
        <v>0.58079999999999998</v>
      </c>
      <c r="K115" s="14"/>
      <c r="L115" s="14"/>
      <c r="M115" s="14"/>
    </row>
    <row r="116" spans="2:13" ht="19.5" customHeight="1">
      <c r="B116" s="41">
        <v>71</v>
      </c>
      <c r="D116" s="570"/>
      <c r="E116" s="571"/>
      <c r="F116" s="571" t="s">
        <v>780</v>
      </c>
      <c r="G116" s="576">
        <v>-0.27750000000000002</v>
      </c>
      <c r="H116" s="576">
        <v>-0.27750000000000002</v>
      </c>
      <c r="I116" s="576">
        <v>-0.27750000000000002</v>
      </c>
      <c r="J116" s="620">
        <v>-0.27750000000000002</v>
      </c>
      <c r="K116" s="14"/>
      <c r="L116" s="14"/>
      <c r="M116" s="14"/>
    </row>
    <row r="117" spans="2:13" ht="19.5" customHeight="1">
      <c r="B117" s="41">
        <v>72</v>
      </c>
      <c r="D117" s="570"/>
      <c r="E117" s="571" t="s">
        <v>781</v>
      </c>
      <c r="F117" s="571"/>
      <c r="G117" s="576">
        <v>2.5000000000000001E-3</v>
      </c>
      <c r="H117" s="576">
        <v>2.5999999999999999E-3</v>
      </c>
      <c r="I117" s="576">
        <v>4.1000000000000003E-3</v>
      </c>
      <c r="J117" s="621">
        <v>4.1000000000000003E-3</v>
      </c>
      <c r="K117" s="14"/>
      <c r="L117" s="14"/>
      <c r="M117" s="14"/>
    </row>
    <row r="118" spans="2:13" ht="19.5" customHeight="1">
      <c r="G118" s="573"/>
      <c r="H118" s="573"/>
      <c r="I118" s="573"/>
      <c r="J118" s="622"/>
      <c r="K118" s="14"/>
      <c r="L118" s="14"/>
      <c r="M118" s="14"/>
    </row>
    <row r="119" spans="2:13" ht="19.5" customHeight="1">
      <c r="B119" s="41">
        <v>73</v>
      </c>
      <c r="D119" s="570" t="s">
        <v>782</v>
      </c>
      <c r="E119" s="571" t="s">
        <v>776</v>
      </c>
      <c r="F119" s="571" t="s">
        <v>783</v>
      </c>
      <c r="G119" s="576">
        <v>0.19950000000000001</v>
      </c>
      <c r="H119" s="576">
        <v>0.21609999999999999</v>
      </c>
      <c r="I119" s="576">
        <v>0.26619999999999999</v>
      </c>
      <c r="J119" s="621">
        <v>0.26619999999999999</v>
      </c>
      <c r="K119" s="14"/>
      <c r="L119" s="14"/>
      <c r="M119" s="14"/>
    </row>
    <row r="120" spans="2:13" ht="19.5" customHeight="1">
      <c r="B120" s="41">
        <v>74</v>
      </c>
      <c r="D120" s="570"/>
      <c r="E120" s="571" t="s">
        <v>778</v>
      </c>
      <c r="F120" s="571" t="s">
        <v>783</v>
      </c>
      <c r="G120" s="576">
        <v>0.1731</v>
      </c>
      <c r="H120" s="576">
        <v>0.1875</v>
      </c>
      <c r="I120" s="576">
        <v>0.23100000000000001</v>
      </c>
      <c r="J120" s="621">
        <v>0.23100000000000001</v>
      </c>
      <c r="K120" s="14"/>
      <c r="L120" s="14"/>
      <c r="M120" s="14"/>
    </row>
    <row r="121" spans="2:13" ht="19.5" customHeight="1">
      <c r="B121" s="41">
        <v>75</v>
      </c>
      <c r="D121" s="570"/>
      <c r="E121" s="571" t="s">
        <v>779</v>
      </c>
      <c r="F121" s="571" t="s">
        <v>829</v>
      </c>
      <c r="G121" s="576">
        <v>1.55</v>
      </c>
      <c r="H121" s="576">
        <v>1.6787000000000001</v>
      </c>
      <c r="I121" s="576">
        <v>2.0682</v>
      </c>
      <c r="J121" s="621">
        <v>2.0682</v>
      </c>
      <c r="K121" s="14"/>
      <c r="L121" s="14"/>
      <c r="M121" s="14"/>
    </row>
    <row r="122" spans="2:13" ht="19.5" customHeight="1">
      <c r="B122" s="41">
        <v>76</v>
      </c>
      <c r="D122" s="570"/>
      <c r="E122" s="571"/>
      <c r="F122" s="571" t="s">
        <v>780</v>
      </c>
      <c r="G122" s="576">
        <v>-0.25130000000000002</v>
      </c>
      <c r="H122" s="576">
        <v>-0.25130000000000002</v>
      </c>
      <c r="I122" s="576">
        <v>-0.25130000000000002</v>
      </c>
      <c r="J122" s="620">
        <v>-0.25130000000000002</v>
      </c>
      <c r="K122" s="14"/>
      <c r="L122" s="14"/>
      <c r="M122" s="14"/>
    </row>
    <row r="123" spans="2:13" ht="19.5" customHeight="1">
      <c r="B123" s="41">
        <v>77</v>
      </c>
      <c r="D123" s="570"/>
      <c r="E123" s="571" t="s">
        <v>781</v>
      </c>
      <c r="F123" s="571"/>
      <c r="G123" s="576">
        <v>1.47E-2</v>
      </c>
      <c r="H123" s="576">
        <v>1.5900000000000001E-2</v>
      </c>
      <c r="I123" s="576">
        <v>1.9599999999999999E-2</v>
      </c>
      <c r="J123" s="621">
        <v>1.9599999999999999E-2</v>
      </c>
      <c r="K123" s="14"/>
      <c r="L123" s="14"/>
      <c r="M123" s="14"/>
    </row>
    <row r="124" spans="2:13" ht="19.5" customHeight="1">
      <c r="G124" s="573"/>
      <c r="H124" s="573"/>
      <c r="I124" s="573"/>
      <c r="K124" s="14"/>
      <c r="L124" s="14"/>
      <c r="M124" s="14"/>
    </row>
    <row r="125" spans="2:13" ht="19.5" customHeight="1">
      <c r="D125" s="560" t="s">
        <v>784</v>
      </c>
      <c r="E125" s="561"/>
      <c r="F125" s="561"/>
      <c r="G125" s="574"/>
      <c r="H125" s="574"/>
      <c r="I125" s="574"/>
      <c r="J125" s="574"/>
      <c r="K125" s="14"/>
      <c r="L125" s="14"/>
      <c r="M125" s="14"/>
    </row>
    <row r="126" spans="2:13" ht="19.5" customHeight="1">
      <c r="G126" s="573"/>
      <c r="H126" s="573"/>
      <c r="I126" s="573"/>
      <c r="K126" s="14"/>
      <c r="L126" s="14"/>
      <c r="M126" s="14"/>
    </row>
    <row r="127" spans="2:13" ht="19.5" customHeight="1">
      <c r="B127" s="41">
        <v>78</v>
      </c>
      <c r="D127" s="570" t="s">
        <v>782</v>
      </c>
      <c r="E127" s="571" t="s">
        <v>776</v>
      </c>
      <c r="F127" s="571" t="s">
        <v>777</v>
      </c>
      <c r="G127" s="576">
        <v>0.10440000000000001</v>
      </c>
      <c r="H127" s="576">
        <v>0.1119</v>
      </c>
      <c r="I127" s="576">
        <v>0.13850000000000001</v>
      </c>
      <c r="J127" s="621">
        <v>0.13850000000000001</v>
      </c>
      <c r="K127" s="14"/>
      <c r="L127" s="14"/>
      <c r="M127" s="14"/>
    </row>
    <row r="128" spans="2:13" ht="19.5" customHeight="1">
      <c r="B128" s="41">
        <v>79</v>
      </c>
      <c r="D128" s="570"/>
      <c r="E128" s="571" t="s">
        <v>778</v>
      </c>
      <c r="F128" s="571" t="s">
        <v>783</v>
      </c>
      <c r="G128" s="576">
        <v>4.1000000000000003E-3</v>
      </c>
      <c r="H128" s="576">
        <v>4.4000000000000003E-3</v>
      </c>
      <c r="I128" s="576">
        <v>5.4000000000000003E-3</v>
      </c>
      <c r="J128" s="621">
        <v>5.4000000000000003E-3</v>
      </c>
      <c r="K128" s="14"/>
      <c r="L128" s="14"/>
      <c r="M128" s="14"/>
    </row>
    <row r="129" spans="2:13" ht="19.5" customHeight="1">
      <c r="B129" s="41">
        <v>80</v>
      </c>
      <c r="D129" s="570"/>
      <c r="E129" s="571" t="s">
        <v>779</v>
      </c>
      <c r="F129" s="571" t="s">
        <v>829</v>
      </c>
      <c r="G129" s="576">
        <v>8.2400000000000001E-2</v>
      </c>
      <c r="H129" s="576">
        <v>8.8300000000000003E-2</v>
      </c>
      <c r="I129" s="576">
        <v>0.10929999999999999</v>
      </c>
      <c r="J129" s="621">
        <v>0.10929999999999999</v>
      </c>
      <c r="K129" s="14"/>
      <c r="L129" s="14"/>
      <c r="M129" s="14"/>
    </row>
    <row r="130" spans="2:13" ht="19.5" customHeight="1">
      <c r="B130" s="41">
        <v>81</v>
      </c>
      <c r="D130" s="570"/>
      <c r="E130" s="571"/>
      <c r="F130" s="571" t="s">
        <v>780</v>
      </c>
      <c r="G130" s="576">
        <v>-0.21</v>
      </c>
      <c r="H130" s="576">
        <v>-0.21</v>
      </c>
      <c r="I130" s="576">
        <v>-0.21</v>
      </c>
      <c r="J130" s="620">
        <v>-0.21</v>
      </c>
      <c r="K130" s="14"/>
      <c r="L130" s="14"/>
      <c r="M130" s="14"/>
    </row>
    <row r="131" spans="2:13" ht="19.5" customHeight="1">
      <c r="B131" s="41">
        <v>82</v>
      </c>
      <c r="D131" s="570" t="s">
        <v>785</v>
      </c>
      <c r="E131" s="571" t="s">
        <v>786</v>
      </c>
      <c r="F131" s="571"/>
      <c r="G131" s="576">
        <v>32.420099999999998</v>
      </c>
      <c r="H131" s="576">
        <v>34.754300000000001</v>
      </c>
      <c r="I131" s="576">
        <v>43.242100000000001</v>
      </c>
      <c r="J131" s="621">
        <v>43.242100000000001</v>
      </c>
      <c r="K131" s="14"/>
      <c r="L131" s="14"/>
      <c r="M131" s="14"/>
    </row>
    <row r="132" spans="2:13" ht="19.5" customHeight="1">
      <c r="B132" s="41">
        <v>83</v>
      </c>
      <c r="D132" s="570"/>
      <c r="E132" s="571" t="s">
        <v>787</v>
      </c>
      <c r="F132" s="571"/>
      <c r="G132" s="576">
        <v>34.520299999999999</v>
      </c>
      <c r="H132" s="576">
        <v>37.005800000000001</v>
      </c>
      <c r="I132" s="576">
        <v>1.47E-2</v>
      </c>
      <c r="J132" s="621">
        <v>1.47E-2</v>
      </c>
      <c r="K132" s="14"/>
      <c r="L132" s="14"/>
      <c r="M132" s="14"/>
    </row>
    <row r="133" spans="2:13" ht="19.5" customHeight="1">
      <c r="G133" s="573"/>
      <c r="H133" s="573"/>
      <c r="I133" s="573"/>
      <c r="K133" s="14"/>
      <c r="L133" s="14"/>
      <c r="M133" s="14"/>
    </row>
    <row r="134" spans="2:13" ht="19.5" customHeight="1">
      <c r="G134" s="573"/>
      <c r="H134" s="573"/>
      <c r="I134" s="573"/>
      <c r="K134" s="14"/>
      <c r="L134" s="14"/>
      <c r="M134" s="14"/>
    </row>
    <row r="135" spans="2:13" ht="19.5" customHeight="1">
      <c r="D135" s="560" t="s">
        <v>788</v>
      </c>
      <c r="E135" s="561"/>
      <c r="F135" s="561"/>
      <c r="G135" s="574"/>
      <c r="H135" s="574"/>
      <c r="I135" s="574"/>
      <c r="J135" s="574"/>
      <c r="K135" s="14"/>
      <c r="L135" s="14"/>
      <c r="M135" s="14"/>
    </row>
    <row r="136" spans="2:13" ht="19.5" customHeight="1">
      <c r="G136" s="573"/>
      <c r="H136" s="573"/>
      <c r="I136" s="573"/>
      <c r="K136" s="14"/>
      <c r="L136" s="14"/>
      <c r="M136" s="14"/>
    </row>
    <row r="137" spans="2:13" ht="19.5" customHeight="1">
      <c r="B137" s="41">
        <v>84</v>
      </c>
      <c r="D137" s="570" t="s">
        <v>782</v>
      </c>
      <c r="E137" s="571" t="s">
        <v>850</v>
      </c>
      <c r="F137" s="571" t="s">
        <v>783</v>
      </c>
      <c r="G137" s="576">
        <v>1.0999999999999999E-2</v>
      </c>
      <c r="H137" s="576">
        <v>2.4E-2</v>
      </c>
      <c r="I137" s="576">
        <v>1.47E-2</v>
      </c>
      <c r="J137" s="621">
        <v>1.47E-2</v>
      </c>
      <c r="K137" s="14"/>
      <c r="L137" s="14"/>
      <c r="M137" s="14"/>
    </row>
    <row r="138" spans="2:13" ht="19.5" customHeight="1">
      <c r="B138" s="41">
        <v>85</v>
      </c>
      <c r="D138" s="570" t="s">
        <v>782</v>
      </c>
      <c r="E138" s="571" t="s">
        <v>851</v>
      </c>
      <c r="F138" s="571" t="s">
        <v>783</v>
      </c>
      <c r="G138" s="576">
        <v>1.8100000000000002E-2</v>
      </c>
      <c r="H138" s="576">
        <v>3.85E-2</v>
      </c>
      <c r="I138" s="576">
        <v>2.4500000000000001E-2</v>
      </c>
      <c r="J138" s="621">
        <v>2.4500000000000001E-2</v>
      </c>
      <c r="K138" s="14"/>
      <c r="L138" s="14"/>
      <c r="M138" s="14"/>
    </row>
    <row r="139" spans="2:13" ht="19.5" customHeight="1">
      <c r="B139" s="41">
        <v>86</v>
      </c>
      <c r="D139" s="570" t="s">
        <v>782</v>
      </c>
      <c r="E139" s="571" t="s">
        <v>852</v>
      </c>
      <c r="F139" s="571" t="s">
        <v>783</v>
      </c>
      <c r="G139" s="576">
        <v>1.2500000000000001E-2</v>
      </c>
      <c r="H139" s="576">
        <v>2.63E-2</v>
      </c>
      <c r="I139" s="576">
        <v>1.6299999999999999E-2</v>
      </c>
      <c r="J139" s="621">
        <v>1.6299999999999999E-2</v>
      </c>
      <c r="K139" s="14"/>
      <c r="L139" s="14"/>
      <c r="M139" s="14"/>
    </row>
    <row r="140" spans="2:13" ht="19.5" customHeight="1">
      <c r="B140" s="41">
        <v>87</v>
      </c>
      <c r="D140" s="570" t="s">
        <v>782</v>
      </c>
      <c r="E140" s="571" t="s">
        <v>853</v>
      </c>
      <c r="F140" s="571" t="s">
        <v>783</v>
      </c>
      <c r="G140" s="576">
        <v>1.4999999999999999E-2</v>
      </c>
      <c r="H140" s="576">
        <v>3.09E-2</v>
      </c>
      <c r="I140" s="576">
        <v>1.9199999999999998E-2</v>
      </c>
      <c r="J140" s="621">
        <v>1.9199999999999998E-2</v>
      </c>
      <c r="K140" s="14"/>
      <c r="L140" s="14"/>
      <c r="M140" s="14"/>
    </row>
    <row r="141" spans="2:13" ht="19.5" customHeight="1">
      <c r="B141" s="41">
        <v>88</v>
      </c>
      <c r="D141" s="570" t="s">
        <v>782</v>
      </c>
      <c r="E141" s="571" t="s">
        <v>854</v>
      </c>
      <c r="F141" s="571" t="s">
        <v>783</v>
      </c>
      <c r="G141" s="576">
        <v>1.78E-2</v>
      </c>
      <c r="H141" s="576">
        <v>2.9700000000000001E-2</v>
      </c>
      <c r="I141" s="576">
        <v>1.8599999999999998E-2</v>
      </c>
      <c r="J141" s="621">
        <v>1.8599999999999998E-2</v>
      </c>
      <c r="K141" s="14"/>
      <c r="L141" s="14"/>
      <c r="M141" s="14"/>
    </row>
    <row r="142" spans="2:13" ht="19.5" customHeight="1">
      <c r="G142" s="573"/>
      <c r="H142" s="573"/>
      <c r="I142" s="573"/>
      <c r="K142" s="14"/>
      <c r="L142" s="14"/>
      <c r="M142" s="14"/>
    </row>
    <row r="143" spans="2:13" ht="19.5" customHeight="1">
      <c r="D143" s="560" t="s">
        <v>789</v>
      </c>
      <c r="E143" s="561"/>
      <c r="F143" s="561"/>
      <c r="G143" s="574"/>
      <c r="H143" s="574"/>
      <c r="I143" s="575"/>
      <c r="J143" s="575"/>
      <c r="K143" s="14"/>
      <c r="L143" s="14"/>
      <c r="M143" s="14"/>
    </row>
    <row r="144" spans="2:13" ht="19.5" customHeight="1">
      <c r="G144" s="573"/>
      <c r="H144" s="573"/>
      <c r="I144" s="573"/>
      <c r="K144" s="14"/>
      <c r="L144" s="14"/>
      <c r="M144" s="14"/>
    </row>
    <row r="145" spans="2:13" ht="19.5" customHeight="1">
      <c r="B145" s="41">
        <v>89</v>
      </c>
      <c r="D145" s="570" t="s">
        <v>782</v>
      </c>
      <c r="E145" s="571" t="s">
        <v>776</v>
      </c>
      <c r="F145" s="571" t="s">
        <v>783</v>
      </c>
      <c r="G145" s="572"/>
      <c r="H145" s="576">
        <v>9.1399999999999995E-2</v>
      </c>
      <c r="I145" s="613">
        <v>2.482505736772234E-2</v>
      </c>
      <c r="J145" s="621">
        <v>0</v>
      </c>
      <c r="K145" s="14"/>
      <c r="L145" s="14"/>
      <c r="M145" s="14"/>
    </row>
  </sheetData>
  <mergeCells count="30">
    <mergeCell ref="D54:E54"/>
    <mergeCell ref="G2:M2"/>
    <mergeCell ref="D47:E47"/>
    <mergeCell ref="D44:E44"/>
    <mergeCell ref="D45:E45"/>
    <mergeCell ref="D61:E61"/>
    <mergeCell ref="D57:E57"/>
    <mergeCell ref="D58:E58"/>
    <mergeCell ref="D60:E60"/>
    <mergeCell ref="D6:E6"/>
    <mergeCell ref="D40:E40"/>
    <mergeCell ref="D42:E42"/>
    <mergeCell ref="D43:E43"/>
    <mergeCell ref="D13:E13"/>
    <mergeCell ref="D14:E14"/>
    <mergeCell ref="D15:E15"/>
    <mergeCell ref="D18:E18"/>
    <mergeCell ref="D62:E62"/>
    <mergeCell ref="D78:E78"/>
    <mergeCell ref="D72:E72"/>
    <mergeCell ref="D73:E73"/>
    <mergeCell ref="D63:E63"/>
    <mergeCell ref="D76:E76"/>
    <mergeCell ref="D64:E64"/>
    <mergeCell ref="D66:E66"/>
    <mergeCell ref="D74:E74"/>
    <mergeCell ref="D68:E68"/>
    <mergeCell ref="D69:E69"/>
    <mergeCell ref="D70:E70"/>
    <mergeCell ref="D75:E75"/>
  </mergeCells>
  <phoneticPr fontId="48" type="noConversion"/>
  <pageMargins left="0.7" right="0.7" top="0.75" bottom="0.75" header="0.3" footer="0.3"/>
  <pageSetup paperSize="9" scale="1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A128-363D-4037-8ACE-730BFC9F5C52}">
  <dimension ref="C2:R36"/>
  <sheetViews>
    <sheetView workbookViewId="0">
      <selection activeCell="I15" sqref="I15"/>
    </sheetView>
  </sheetViews>
  <sheetFormatPr defaultRowHeight="15"/>
  <cols>
    <col min="1" max="1" width="3.7109375" customWidth="1"/>
    <col min="2" max="2" width="2.7109375" customWidth="1"/>
    <col min="4" max="4" width="4.85546875" customWidth="1"/>
    <col min="6" max="6" width="58.85546875" customWidth="1"/>
    <col min="8" max="12" width="13.28515625" customWidth="1"/>
    <col min="13" max="13" width="4.7109375" customWidth="1"/>
    <col min="14" max="18" width="13.28515625" customWidth="1"/>
  </cols>
  <sheetData>
    <row r="2" spans="3:18">
      <c r="H2" s="38" t="s">
        <v>3</v>
      </c>
      <c r="I2" s="38" t="s">
        <v>4</v>
      </c>
      <c r="J2" s="38" t="s">
        <v>5</v>
      </c>
      <c r="K2" s="38" t="s">
        <v>6</v>
      </c>
      <c r="L2" s="38" t="s">
        <v>7</v>
      </c>
      <c r="N2" s="39" t="s">
        <v>3</v>
      </c>
      <c r="O2" s="38" t="s">
        <v>4</v>
      </c>
      <c r="P2" s="38" t="s">
        <v>5</v>
      </c>
      <c r="Q2" s="38" t="s">
        <v>6</v>
      </c>
      <c r="R2" s="38" t="s">
        <v>7</v>
      </c>
    </row>
    <row r="3" spans="3:18" ht="18.75" customHeight="1">
      <c r="C3" s="31"/>
      <c r="D3" s="49"/>
      <c r="E3" s="633" t="s">
        <v>43</v>
      </c>
      <c r="F3" s="634"/>
      <c r="G3" s="108"/>
      <c r="H3" s="109"/>
      <c r="I3" s="109"/>
      <c r="J3" s="109"/>
      <c r="K3" s="109"/>
      <c r="L3" s="110"/>
      <c r="N3" s="112"/>
      <c r="O3" s="109"/>
      <c r="P3" s="109"/>
      <c r="Q3" s="109"/>
      <c r="R3" s="110"/>
    </row>
    <row r="4" spans="3:18">
      <c r="C4" s="1"/>
      <c r="D4" s="15"/>
      <c r="E4" s="15"/>
      <c r="F4" s="15"/>
      <c r="G4" s="15"/>
      <c r="H4" s="17"/>
      <c r="I4" s="17" t="s">
        <v>356</v>
      </c>
      <c r="J4" s="401"/>
      <c r="K4" s="401"/>
      <c r="L4" s="401"/>
    </row>
    <row r="5" spans="3:18">
      <c r="C5" s="41">
        <v>21</v>
      </c>
      <c r="D5" s="32"/>
      <c r="E5" s="637" t="s">
        <v>44</v>
      </c>
      <c r="F5" s="638"/>
      <c r="G5" s="46" t="s">
        <v>45</v>
      </c>
      <c r="H5" s="398">
        <f>INPUTS!E46</f>
        <v>12812.479905685488</v>
      </c>
      <c r="I5" s="398">
        <f>INPUTS!F46</f>
        <v>12809.893885450963</v>
      </c>
      <c r="J5" s="398">
        <f>INPUTS!G46</f>
        <v>10523.703723698323</v>
      </c>
      <c r="K5" s="398">
        <f>INPUTS!H46</f>
        <v>10345.157852138573</v>
      </c>
      <c r="L5" s="398">
        <f>INPUTS!I46</f>
        <v>10169.641201952589</v>
      </c>
      <c r="M5" s="398"/>
      <c r="N5" s="56"/>
      <c r="O5" s="88">
        <v>12635.896035309555</v>
      </c>
      <c r="P5" s="88">
        <v>12756.174160538594</v>
      </c>
      <c r="Q5" s="88">
        <v>12723.083498732347</v>
      </c>
      <c r="R5" s="88">
        <v>12617.829244731071</v>
      </c>
    </row>
    <row r="6" spans="3:18">
      <c r="C6" s="41">
        <v>22</v>
      </c>
      <c r="D6" s="32"/>
      <c r="E6" s="637" t="s">
        <v>832</v>
      </c>
      <c r="F6" s="638"/>
      <c r="G6" s="46" t="s">
        <v>11</v>
      </c>
      <c r="H6" s="88">
        <f>'Customer Bills'!C22</f>
        <v>140.09577015513159</v>
      </c>
      <c r="I6" s="88">
        <f>'Customer Bills'!D22</f>
        <v>156.31687463701678</v>
      </c>
      <c r="J6" s="88">
        <f>'Customer Bills'!E22</f>
        <v>154.77530360785789</v>
      </c>
      <c r="K6" s="88">
        <f>'Customer Bills'!F22</f>
        <v>167.17902196249415</v>
      </c>
      <c r="L6" s="88">
        <f>'Customer Bills'!G22</f>
        <v>167.56124831996914</v>
      </c>
      <c r="N6" s="56"/>
      <c r="O6" s="88">
        <v>178.39809763373808</v>
      </c>
      <c r="P6" s="88">
        <v>141.50017954040172</v>
      </c>
      <c r="Q6" s="88">
        <v>189.92164116174862</v>
      </c>
      <c r="R6" s="88">
        <v>159.11136978137139</v>
      </c>
    </row>
    <row r="7" spans="3:18">
      <c r="C7" s="41">
        <v>23</v>
      </c>
      <c r="D7" s="32"/>
      <c r="E7" s="637" t="s">
        <v>833</v>
      </c>
      <c r="F7" s="638"/>
      <c r="G7" s="46" t="s">
        <v>20</v>
      </c>
      <c r="H7" s="88">
        <f>'Customer Bills'!C23</f>
        <v>129.14629163445139</v>
      </c>
      <c r="I7" s="88">
        <f>'Customer Bills'!D23</f>
        <v>132.48651170751967</v>
      </c>
      <c r="J7" s="88">
        <f>'Customer Bills'!E23</f>
        <v>124.69845000490332</v>
      </c>
      <c r="K7" s="88">
        <f>'Customer Bills'!F23</f>
        <v>134.26023602561921</v>
      </c>
      <c r="L7" s="88">
        <f>'Customer Bills'!G23</f>
        <v>135.17678233155601</v>
      </c>
      <c r="N7" s="56"/>
      <c r="O7" s="88">
        <v>159.4439364808193</v>
      </c>
      <c r="P7" s="88">
        <v>130.44093646093984</v>
      </c>
      <c r="Q7" s="88">
        <v>162.57475200824217</v>
      </c>
      <c r="R7" s="88">
        <v>131.81784910448286</v>
      </c>
    </row>
    <row r="8" spans="3:18">
      <c r="C8" s="41">
        <v>24</v>
      </c>
      <c r="D8" s="32"/>
      <c r="E8" s="637" t="s">
        <v>48</v>
      </c>
      <c r="F8" s="638"/>
      <c r="G8" s="46" t="s">
        <v>13</v>
      </c>
      <c r="H8" s="399">
        <v>1.7532284363825923E-3</v>
      </c>
      <c r="I8" s="399">
        <f t="shared" ref="I8" si="0">I7/H7-1</f>
        <v>2.5863848127538835E-2</v>
      </c>
      <c r="J8" s="399">
        <f t="shared" ref="J8:L8" si="1">J7/I7-1</f>
        <v>-5.8783808270304938E-2</v>
      </c>
      <c r="K8" s="399">
        <f>K7/J7-1</f>
        <v>7.6679269231814118E-2</v>
      </c>
      <c r="L8" s="399">
        <f t="shared" si="1"/>
        <v>6.8266400616330269E-3</v>
      </c>
      <c r="N8" s="88"/>
      <c r="O8" s="88">
        <v>0.28273682868279582</v>
      </c>
      <c r="P8" s="88">
        <v>-0.18190092806300262</v>
      </c>
      <c r="Q8" s="88">
        <v>0.24634762996296566</v>
      </c>
      <c r="R8" s="88">
        <v>-0.18918622063898338</v>
      </c>
    </row>
    <row r="11" spans="3:18">
      <c r="H11" s="38" t="s">
        <v>3</v>
      </c>
      <c r="I11" s="38" t="s">
        <v>4</v>
      </c>
      <c r="J11" s="38" t="s">
        <v>5</v>
      </c>
      <c r="K11" s="38" t="s">
        <v>6</v>
      </c>
      <c r="L11" s="38" t="s">
        <v>7</v>
      </c>
      <c r="N11" s="38" t="s">
        <v>3</v>
      </c>
      <c r="O11" s="38" t="s">
        <v>4</v>
      </c>
      <c r="P11" s="38" t="s">
        <v>5</v>
      </c>
      <c r="Q11" s="38" t="s">
        <v>6</v>
      </c>
      <c r="R11" s="38" t="s">
        <v>7</v>
      </c>
    </row>
    <row r="12" spans="3:18">
      <c r="C12" s="31"/>
      <c r="D12" s="49"/>
      <c r="E12" s="633" t="s">
        <v>59</v>
      </c>
      <c r="F12" s="634"/>
      <c r="G12" s="108"/>
      <c r="H12" s="109"/>
      <c r="I12" s="109"/>
      <c r="J12" s="109"/>
      <c r="K12" s="109"/>
      <c r="L12" s="110"/>
      <c r="N12" s="112"/>
      <c r="O12" s="109"/>
      <c r="P12" s="109"/>
      <c r="Q12" s="109"/>
      <c r="R12" s="110"/>
    </row>
    <row r="13" spans="3:18">
      <c r="C13" s="31"/>
      <c r="D13" s="32"/>
      <c r="E13" s="32"/>
      <c r="F13" s="32"/>
      <c r="G13" s="32"/>
      <c r="H13" s="87"/>
      <c r="I13" s="87"/>
      <c r="J13" s="87"/>
      <c r="K13" s="87"/>
      <c r="L13" s="87"/>
      <c r="N13" s="87"/>
      <c r="O13" s="87"/>
      <c r="P13" s="87"/>
      <c r="Q13" s="87"/>
      <c r="R13" s="87"/>
    </row>
    <row r="14" spans="3:18">
      <c r="C14" s="41">
        <v>38</v>
      </c>
      <c r="D14" s="32"/>
      <c r="E14" s="637" t="s">
        <v>835</v>
      </c>
      <c r="F14" s="638"/>
      <c r="G14" s="46" t="s">
        <v>11</v>
      </c>
      <c r="H14" s="88">
        <v>418.85458001249111</v>
      </c>
      <c r="I14" s="88">
        <f>557.402614710335-95.507307</f>
        <v>461.89530771033503</v>
      </c>
      <c r="J14" s="88">
        <v>501.1273403155659</v>
      </c>
      <c r="K14" s="88">
        <v>484.02979104304325</v>
      </c>
      <c r="L14" s="88">
        <v>492.14860868430031</v>
      </c>
      <c r="N14" s="88">
        <v>418.85458001249111</v>
      </c>
      <c r="O14" s="88">
        <v>557.402614710335</v>
      </c>
      <c r="P14" s="88">
        <v>501.1273403155659</v>
      </c>
      <c r="Q14" s="88">
        <v>484.02979104304325</v>
      </c>
      <c r="R14" s="88">
        <v>492.14860868430031</v>
      </c>
    </row>
    <row r="15" spans="3:18">
      <c r="C15" s="41">
        <v>39</v>
      </c>
      <c r="D15" s="32"/>
      <c r="E15" s="637" t="s">
        <v>834</v>
      </c>
      <c r="F15" s="638"/>
      <c r="G15" s="46" t="s">
        <v>11</v>
      </c>
      <c r="H15" s="88">
        <v>414.01988699999998</v>
      </c>
      <c r="I15" s="597">
        <f>557.402614710335-95.507307</f>
        <v>461.89530771033503</v>
      </c>
      <c r="J15" s="88">
        <v>501.1273403155659</v>
      </c>
      <c r="K15" s="88">
        <v>484.02979104304325</v>
      </c>
      <c r="L15" s="88">
        <v>492.14860868430031</v>
      </c>
      <c r="N15" s="88">
        <v>414.01988699999998</v>
      </c>
      <c r="O15" s="88">
        <v>557.40261471033534</v>
      </c>
      <c r="P15" s="88">
        <v>501.1273403155659</v>
      </c>
      <c r="Q15" s="88">
        <v>484.02979104304325</v>
      </c>
      <c r="R15" s="88">
        <v>492.14860868430031</v>
      </c>
    </row>
    <row r="16" spans="3:18">
      <c r="C16" s="41">
        <v>40</v>
      </c>
      <c r="D16" s="32"/>
      <c r="E16" s="637" t="s">
        <v>62</v>
      </c>
      <c r="F16" s="638"/>
      <c r="G16" s="46" t="s">
        <v>11</v>
      </c>
      <c r="H16" s="88">
        <f>H14-H15</f>
        <v>4.8346930124911296</v>
      </c>
      <c r="I16" s="88">
        <f>I14-I15</f>
        <v>0</v>
      </c>
      <c r="J16" s="88">
        <f t="shared" ref="J16:L16" si="2">J14-J15</f>
        <v>0</v>
      </c>
      <c r="K16" s="88">
        <f t="shared" si="2"/>
        <v>0</v>
      </c>
      <c r="L16" s="88">
        <f t="shared" si="2"/>
        <v>0</v>
      </c>
      <c r="N16" s="88">
        <v>4.8346930124911296</v>
      </c>
      <c r="O16" s="88">
        <v>0</v>
      </c>
      <c r="P16" s="88">
        <v>0</v>
      </c>
      <c r="Q16" s="88">
        <v>0</v>
      </c>
      <c r="R16" s="88">
        <v>0</v>
      </c>
    </row>
    <row r="17" spans="3:18">
      <c r="C17" s="31"/>
      <c r="D17" s="32"/>
      <c r="E17" s="32"/>
      <c r="F17" s="32"/>
      <c r="G17" s="32"/>
      <c r="H17" s="390"/>
      <c r="I17" s="390"/>
      <c r="J17" s="390"/>
      <c r="K17" s="390"/>
      <c r="L17" s="390"/>
      <c r="N17" s="87"/>
      <c r="O17" s="87"/>
      <c r="P17" s="87"/>
      <c r="Q17" s="87"/>
      <c r="R17" s="87"/>
    </row>
    <row r="18" spans="3:18">
      <c r="C18" s="41">
        <v>41</v>
      </c>
      <c r="D18" s="32"/>
      <c r="E18" s="632" t="s">
        <v>12</v>
      </c>
      <c r="F18" s="632"/>
      <c r="G18" s="46" t="s">
        <v>13</v>
      </c>
      <c r="H18" s="47">
        <v>2.0799222642693849E-2</v>
      </c>
      <c r="I18" s="47">
        <v>0.33077836869710819</v>
      </c>
      <c r="J18" s="47">
        <f>SUM(J14)/I14-1</f>
        <v>8.4937066799202432E-2</v>
      </c>
      <c r="K18" s="47">
        <f t="shared" ref="K18:L18" si="3">SUM(K14)/J14-1</f>
        <v>-3.411817296129982E-2</v>
      </c>
      <c r="L18" s="47">
        <f t="shared" si="3"/>
        <v>1.6773384183154771E-2</v>
      </c>
      <c r="N18" s="47">
        <v>2.0799222642693849E-2</v>
      </c>
      <c r="O18" s="47">
        <v>0.33077836869710819</v>
      </c>
      <c r="P18" s="47">
        <v>-0.10095983210271386</v>
      </c>
      <c r="Q18" s="47">
        <v>-3.411817296129982E-2</v>
      </c>
      <c r="R18" s="47">
        <v>1.6773384183154771E-2</v>
      </c>
    </row>
    <row r="19" spans="3:18">
      <c r="C19" s="41">
        <v>42</v>
      </c>
      <c r="D19" s="32"/>
      <c r="E19" s="632" t="s">
        <v>14</v>
      </c>
      <c r="F19" s="632"/>
      <c r="G19" s="46" t="s">
        <v>13</v>
      </c>
      <c r="H19" s="47">
        <v>4.5947823729845473E-3</v>
      </c>
      <c r="I19" s="98">
        <v>-1.1542652851848842E-2</v>
      </c>
      <c r="J19" s="47">
        <f>I16/I14</f>
        <v>0</v>
      </c>
      <c r="K19" s="47">
        <f t="shared" ref="K19:L19" si="4">J16/J14</f>
        <v>0</v>
      </c>
      <c r="L19" s="47">
        <f t="shared" si="4"/>
        <v>0</v>
      </c>
      <c r="N19" s="47">
        <v>4.5947823729845473E-3</v>
      </c>
      <c r="O19" s="98">
        <v>-1.1542652851848842E-2</v>
      </c>
      <c r="P19" s="98">
        <v>0</v>
      </c>
      <c r="Q19" s="98">
        <v>0</v>
      </c>
      <c r="R19" s="98">
        <v>0</v>
      </c>
    </row>
    <row r="20" spans="3:18">
      <c r="C20" s="41">
        <v>43</v>
      </c>
      <c r="D20" s="32"/>
      <c r="E20" s="632" t="s">
        <v>15</v>
      </c>
      <c r="F20" s="632"/>
      <c r="G20" s="46" t="s">
        <v>13</v>
      </c>
      <c r="H20" s="47">
        <v>1.2090084313079563E-2</v>
      </c>
      <c r="I20" s="98">
        <v>2.5481029910817021E-2</v>
      </c>
      <c r="J20" s="47">
        <f t="shared" ref="J20:L20" si="5">J22-SUM(J21,J18:J19)</f>
        <v>4.7144543658982574E-2</v>
      </c>
      <c r="K20" s="47">
        <f t="shared" si="5"/>
        <v>6.8042695623197202E-3</v>
      </c>
      <c r="L20" s="47">
        <f t="shared" si="5"/>
        <v>4.518912620530946E-3</v>
      </c>
      <c r="N20" s="47">
        <v>1.2090084313079563E-2</v>
      </c>
      <c r="O20" s="98">
        <v>2.5481029910817021E-2</v>
      </c>
      <c r="P20" s="98">
        <v>0.22804144256089887</v>
      </c>
      <c r="Q20" s="98">
        <v>1.8042695623197193E-3</v>
      </c>
      <c r="R20" s="98">
        <v>-4.8108737946905497E-4</v>
      </c>
    </row>
    <row r="21" spans="3:18">
      <c r="C21" s="41">
        <v>44</v>
      </c>
      <c r="D21" s="32"/>
      <c r="E21" s="632" t="s">
        <v>16</v>
      </c>
      <c r="F21" s="632"/>
      <c r="G21" s="46" t="s">
        <v>13</v>
      </c>
      <c r="H21" s="47">
        <v>-3.7084089328757959E-2</v>
      </c>
      <c r="I21" s="98">
        <v>-9.7167457560763636E-3</v>
      </c>
      <c r="J21" s="47">
        <v>0</v>
      </c>
      <c r="K21" s="47">
        <v>0</v>
      </c>
      <c r="L21" s="47">
        <v>0</v>
      </c>
      <c r="N21" s="47">
        <v>-3.7084089328757959E-2</v>
      </c>
      <c r="O21" s="98">
        <v>-9.7167457560763636E-3</v>
      </c>
      <c r="P21" s="98">
        <v>5.0000000000000001E-3</v>
      </c>
      <c r="Q21" s="98">
        <v>5.0000000000000001E-3</v>
      </c>
      <c r="R21" s="98">
        <v>5.0000000000000001E-3</v>
      </c>
    </row>
    <row r="22" spans="3:18">
      <c r="C22" s="41">
        <v>45</v>
      </c>
      <c r="D22" s="49"/>
      <c r="E22" s="635" t="s">
        <v>63</v>
      </c>
      <c r="F22" s="636"/>
      <c r="G22" s="50" t="s">
        <v>13</v>
      </c>
      <c r="H22" s="51">
        <f>SUM(H18:H21)</f>
        <v>4.0000000000000452E-4</v>
      </c>
      <c r="I22" s="51">
        <v>0.33500000000000002</v>
      </c>
      <c r="J22" s="51">
        <f>'[5]PRICE CHANGE MODEL'!AX75</f>
        <v>0.13208161045818501</v>
      </c>
      <c r="K22" s="51">
        <f>'[5]PRICE CHANGE MODEL'!AY75</f>
        <v>-2.7313903398980099E-2</v>
      </c>
      <c r="L22" s="51">
        <f>'[5]PRICE CHANGE MODEL'!AZ75</f>
        <v>2.1292296803685717E-2</v>
      </c>
      <c r="N22" s="99">
        <v>4.0000000000000452E-4</v>
      </c>
      <c r="O22" s="51">
        <v>0.33500000000000002</v>
      </c>
      <c r="P22" s="51">
        <v>0.13208161045818501</v>
      </c>
      <c r="Q22" s="51">
        <v>-2.7313903398980099E-2</v>
      </c>
      <c r="R22" s="51">
        <v>2.1292296803685717E-2</v>
      </c>
    </row>
    <row r="26" spans="3:18" hidden="1">
      <c r="E26" t="s">
        <v>836</v>
      </c>
    </row>
    <row r="27" spans="3:18" hidden="1">
      <c r="C27" s="41">
        <v>38</v>
      </c>
      <c r="D27" s="32"/>
      <c r="E27" s="637" t="s">
        <v>60</v>
      </c>
      <c r="F27" s="638"/>
      <c r="G27" s="46" t="s">
        <v>11</v>
      </c>
      <c r="H27" s="88">
        <v>418.85458001249111</v>
      </c>
      <c r="I27" s="88">
        <v>557.402614710335</v>
      </c>
      <c r="J27" s="88">
        <v>501.1273403155659</v>
      </c>
      <c r="K27" s="88">
        <v>484.02979104304325</v>
      </c>
      <c r="L27" s="88">
        <v>492.14860868430031</v>
      </c>
    </row>
    <row r="28" spans="3:18" hidden="1">
      <c r="C28" s="41">
        <v>39</v>
      </c>
      <c r="D28" s="32"/>
      <c r="E28" s="637" t="s">
        <v>61</v>
      </c>
      <c r="F28" s="638"/>
      <c r="G28" s="46" t="s">
        <v>11</v>
      </c>
      <c r="H28" s="88">
        <v>414.01988699999998</v>
      </c>
      <c r="I28" s="88">
        <v>557.40261471033534</v>
      </c>
      <c r="J28" s="88">
        <v>501.1273403155659</v>
      </c>
      <c r="K28" s="88">
        <v>484.02979104304325</v>
      </c>
      <c r="L28" s="88">
        <v>492.14860868430031</v>
      </c>
    </row>
    <row r="29" spans="3:18" hidden="1">
      <c r="C29" s="41">
        <v>40</v>
      </c>
      <c r="D29" s="32"/>
      <c r="E29" s="637" t="s">
        <v>62</v>
      </c>
      <c r="F29" s="638"/>
      <c r="G29" s="46" t="s">
        <v>11</v>
      </c>
      <c r="H29" s="88">
        <v>4.8346930124911296</v>
      </c>
      <c r="I29" s="88">
        <v>0</v>
      </c>
      <c r="J29" s="88">
        <v>0</v>
      </c>
      <c r="K29" s="88">
        <v>0</v>
      </c>
      <c r="L29" s="88">
        <v>0</v>
      </c>
    </row>
    <row r="30" spans="3:18" hidden="1">
      <c r="C30" s="31"/>
      <c r="D30" s="32"/>
      <c r="E30" s="32"/>
      <c r="F30" s="32"/>
      <c r="G30" s="32"/>
      <c r="H30" s="390"/>
      <c r="I30" s="390"/>
      <c r="J30" s="390"/>
      <c r="K30" s="390"/>
      <c r="L30" s="390"/>
    </row>
    <row r="31" spans="3:18" hidden="1">
      <c r="C31" s="41">
        <v>41</v>
      </c>
      <c r="D31" s="32"/>
      <c r="E31" s="632" t="s">
        <v>12</v>
      </c>
      <c r="F31" s="632"/>
      <c r="G31" s="46" t="s">
        <v>13</v>
      </c>
      <c r="H31" s="47">
        <v>2.0799222642693849E-2</v>
      </c>
      <c r="I31" s="47">
        <v>0.33077836869710819</v>
      </c>
      <c r="J31" s="47">
        <v>-0.10095983210271386</v>
      </c>
      <c r="K31" s="47">
        <v>-3.411817296129982E-2</v>
      </c>
      <c r="L31" s="47">
        <v>1.6773384183154771E-2</v>
      </c>
    </row>
    <row r="32" spans="3:18" hidden="1">
      <c r="C32" s="41">
        <v>42</v>
      </c>
      <c r="D32" s="32"/>
      <c r="E32" s="632" t="s">
        <v>14</v>
      </c>
      <c r="F32" s="632"/>
      <c r="G32" s="46" t="s">
        <v>13</v>
      </c>
      <c r="H32" s="47">
        <v>4.5947823729845473E-3</v>
      </c>
      <c r="I32" s="47">
        <v>-1.1542652851848842E-2</v>
      </c>
      <c r="J32" s="47">
        <v>0</v>
      </c>
      <c r="K32" s="47">
        <v>0</v>
      </c>
      <c r="L32" s="47">
        <v>0</v>
      </c>
    </row>
    <row r="33" spans="3:12" hidden="1">
      <c r="C33" s="41">
        <v>43</v>
      </c>
      <c r="D33" s="32"/>
      <c r="E33" s="632" t="s">
        <v>15</v>
      </c>
      <c r="F33" s="632"/>
      <c r="G33" s="46" t="s">
        <v>13</v>
      </c>
      <c r="H33" s="47">
        <v>1.2090084313079563E-2</v>
      </c>
      <c r="I33" s="47">
        <v>2.5481029910817021E-2</v>
      </c>
      <c r="J33" s="98">
        <v>0.22804144256089887</v>
      </c>
      <c r="K33" s="98">
        <v>1.8042695623197193E-3</v>
      </c>
      <c r="L33" s="98">
        <v>-4.8108737946905497E-4</v>
      </c>
    </row>
    <row r="34" spans="3:12" hidden="1">
      <c r="C34" s="41">
        <v>44</v>
      </c>
      <c r="D34" s="32"/>
      <c r="E34" s="632" t="s">
        <v>16</v>
      </c>
      <c r="F34" s="632"/>
      <c r="G34" s="46" t="s">
        <v>13</v>
      </c>
      <c r="H34" s="47">
        <v>-3.7084089328757959E-2</v>
      </c>
      <c r="I34" s="47">
        <v>-9.7167457560763636E-3</v>
      </c>
      <c r="J34" s="98">
        <v>5.0000000000000001E-3</v>
      </c>
      <c r="K34" s="98">
        <v>5.0000000000000001E-3</v>
      </c>
      <c r="L34" s="98">
        <v>5.0000000000000001E-3</v>
      </c>
    </row>
    <row r="35" spans="3:12" hidden="1">
      <c r="C35" s="41">
        <v>45</v>
      </c>
      <c r="D35" s="49"/>
      <c r="E35" s="635" t="s">
        <v>63</v>
      </c>
      <c r="F35" s="636"/>
      <c r="G35" s="50" t="s">
        <v>13</v>
      </c>
      <c r="H35" s="99">
        <v>4.0000000000000452E-4</v>
      </c>
      <c r="I35" s="99">
        <v>0.33500000000000002</v>
      </c>
      <c r="J35" s="99">
        <v>0.13208161045818501</v>
      </c>
      <c r="K35" s="99">
        <v>-2.7313903398980099E-2</v>
      </c>
      <c r="L35" s="99">
        <v>2.1292296803685717E-2</v>
      </c>
    </row>
    <row r="36" spans="3:12" hidden="1"/>
  </sheetData>
  <mergeCells count="22">
    <mergeCell ref="E20:F20"/>
    <mergeCell ref="E21:F21"/>
    <mergeCell ref="E22:F22"/>
    <mergeCell ref="E3:F3"/>
    <mergeCell ref="E5:F5"/>
    <mergeCell ref="E6:F6"/>
    <mergeCell ref="E7:F7"/>
    <mergeCell ref="E8:F8"/>
    <mergeCell ref="E12:F12"/>
    <mergeCell ref="E14:F14"/>
    <mergeCell ref="E15:F15"/>
    <mergeCell ref="E16:F16"/>
    <mergeCell ref="E18:F18"/>
    <mergeCell ref="E19:F19"/>
    <mergeCell ref="E33:F33"/>
    <mergeCell ref="E34:F34"/>
    <mergeCell ref="E35:F35"/>
    <mergeCell ref="E27:F27"/>
    <mergeCell ref="E28:F28"/>
    <mergeCell ref="E29:F29"/>
    <mergeCell ref="E31:F31"/>
    <mergeCell ref="E32:F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6E017-F8A5-45B4-A939-DDC4E2300648}">
  <sheetPr codeName="Sheet3"/>
  <dimension ref="A1:N48"/>
  <sheetViews>
    <sheetView showGridLines="0" topLeftCell="A19" zoomScale="110" zoomScaleNormal="110" workbookViewId="0">
      <selection activeCell="H48" sqref="H48"/>
    </sheetView>
  </sheetViews>
  <sheetFormatPr defaultRowHeight="15"/>
  <cols>
    <col min="1" max="1" width="38.42578125" style="120" customWidth="1"/>
    <col min="2" max="2" width="16.42578125" style="120" customWidth="1"/>
    <col min="3" max="3" width="17.85546875" style="120" customWidth="1"/>
    <col min="4" max="4" width="11.85546875" style="120" customWidth="1"/>
    <col min="5" max="5" width="4" customWidth="1"/>
    <col min="6" max="6" width="10.5703125" style="364" customWidth="1"/>
    <col min="7" max="7" width="9.140625" style="364"/>
    <col min="8" max="8" width="8.85546875" style="364" customWidth="1"/>
    <col min="9" max="10" width="9.140625" style="364"/>
    <col min="11" max="16384" width="9.140625" style="120"/>
  </cols>
  <sheetData>
    <row r="1" spans="1:13">
      <c r="K1" s="121"/>
    </row>
    <row r="2" spans="1:13" ht="15.75">
      <c r="A2" s="27" t="s">
        <v>331</v>
      </c>
      <c r="B2" s="27" t="s">
        <v>344</v>
      </c>
      <c r="C2" s="27" t="s">
        <v>340</v>
      </c>
      <c r="D2" s="362"/>
      <c r="F2" s="39" t="s">
        <v>3</v>
      </c>
      <c r="G2" s="38" t="s">
        <v>4</v>
      </c>
      <c r="H2" s="38" t="s">
        <v>5</v>
      </c>
      <c r="I2" s="38" t="s">
        <v>6</v>
      </c>
      <c r="J2" s="38" t="s">
        <v>7</v>
      </c>
      <c r="L2" s="373"/>
      <c r="M2" s="374" t="s">
        <v>346</v>
      </c>
    </row>
    <row r="3" spans="1:13">
      <c r="D3" s="360"/>
    </row>
    <row r="4" spans="1:13">
      <c r="A4" s="120" t="s">
        <v>345</v>
      </c>
      <c r="B4" s="115" t="s">
        <v>105</v>
      </c>
      <c r="C4" s="115" t="s">
        <v>51</v>
      </c>
      <c r="D4" s="361" t="s">
        <v>336</v>
      </c>
      <c r="F4" s="606">
        <f>'[6]NTS split out'!$F$4</f>
        <v>42.1598511937908</v>
      </c>
      <c r="G4" s="371">
        <f>'[7]Wales &amp; West'!$AQ$89</f>
        <v>41.149087605058234</v>
      </c>
      <c r="H4" s="365">
        <f>'MOD 186'!I88/'NTS split out'!H8</f>
        <v>30.894508304779269</v>
      </c>
      <c r="I4" s="365">
        <f>'MOD 186'!J88/'NTS split out'!I8</f>
        <v>29.736237169956471</v>
      </c>
      <c r="J4" s="365">
        <f>'MOD 186'!K88/'NTS split out'!J8</f>
        <v>39.870560180839632</v>
      </c>
      <c r="L4" s="120" t="s">
        <v>427</v>
      </c>
    </row>
    <row r="5" spans="1:13">
      <c r="A5" s="120" t="s">
        <v>342</v>
      </c>
      <c r="B5" s="115" t="s">
        <v>105</v>
      </c>
      <c r="C5" s="115" t="s">
        <v>51</v>
      </c>
      <c r="D5" s="361" t="s">
        <v>336</v>
      </c>
      <c r="F5" s="606">
        <f>'[6]NTS split out'!$F$5</f>
        <v>39.328352357412179</v>
      </c>
      <c r="G5" s="365">
        <f>INPUTS!F35</f>
        <v>32.49774358747031</v>
      </c>
      <c r="H5" s="365">
        <f>INPUTS!G35</f>
        <v>24.971627396042472</v>
      </c>
      <c r="I5" s="365">
        <f>INPUTS!H35</f>
        <v>29.579102604062609</v>
      </c>
      <c r="J5" s="365">
        <f>INPUTS!I35</f>
        <v>39.38220575861753</v>
      </c>
      <c r="L5" s="120" t="s">
        <v>391</v>
      </c>
    </row>
    <row r="6" spans="1:13">
      <c r="A6" s="120" t="s">
        <v>334</v>
      </c>
      <c r="B6" s="115" t="s">
        <v>105</v>
      </c>
      <c r="C6" s="115" t="s">
        <v>51</v>
      </c>
      <c r="D6" s="361" t="s">
        <v>336</v>
      </c>
      <c r="F6" s="607">
        <f>INPUTS!E35</f>
        <v>38.233479477021568</v>
      </c>
      <c r="G6" s="367">
        <f t="shared" ref="G6" si="0">G5</f>
        <v>32.49774358747031</v>
      </c>
      <c r="H6" s="367">
        <f t="shared" ref="H6:J6" si="1">H5</f>
        <v>24.971627396042472</v>
      </c>
      <c r="I6" s="367">
        <f t="shared" si="1"/>
        <v>29.579102604062609</v>
      </c>
      <c r="J6" s="367">
        <f t="shared" si="1"/>
        <v>39.38220575861753</v>
      </c>
      <c r="L6" s="120" t="s">
        <v>392</v>
      </c>
    </row>
    <row r="7" spans="1:13">
      <c r="B7" s="115"/>
      <c r="C7" s="115"/>
      <c r="D7" s="361"/>
    </row>
    <row r="8" spans="1:13" ht="12.75">
      <c r="A8" s="120" t="s">
        <v>341</v>
      </c>
      <c r="D8" s="360"/>
      <c r="E8" s="363"/>
      <c r="F8" s="608">
        <f>'[6]NTS split out'!$F$8</f>
        <v>1.0526119339395996</v>
      </c>
      <c r="G8" s="372">
        <f>[8]AR!AQ27</f>
        <v>1.1798701061894177</v>
      </c>
      <c r="H8" s="605">
        <f>[8]AR!AR27</f>
        <v>1.2411966917132644</v>
      </c>
      <c r="I8" s="605">
        <f>[8]AR!AS27</f>
        <v>1.2451864149158316</v>
      </c>
      <c r="J8" s="605">
        <f>[8]AR!AT27</f>
        <v>1.2395712150403304</v>
      </c>
      <c r="L8" s="120" t="s">
        <v>390</v>
      </c>
    </row>
    <row r="9" spans="1:13">
      <c r="D9" s="360"/>
      <c r="F9" s="366"/>
      <c r="G9" s="366"/>
      <c r="H9" s="366"/>
      <c r="I9" s="366"/>
      <c r="J9" s="366"/>
    </row>
    <row r="10" spans="1:13">
      <c r="A10" s="120" t="s">
        <v>332</v>
      </c>
      <c r="B10" s="115" t="s">
        <v>105</v>
      </c>
      <c r="C10" s="115" t="s">
        <v>51</v>
      </c>
      <c r="D10" s="361" t="s">
        <v>335</v>
      </c>
      <c r="F10" s="371">
        <f>F4*F8</f>
        <v>44.377962499701873</v>
      </c>
      <c r="G10" s="371">
        <f>G4*'[6]NTS split out'!G8</f>
        <v>46.04075332140031</v>
      </c>
      <c r="H10" s="365">
        <f>H4*H8</f>
        <v>38.346161500000001</v>
      </c>
      <c r="I10" s="365">
        <f t="shared" ref="I10:J10" si="2">I4*I8</f>
        <v>37.027158554744993</v>
      </c>
      <c r="J10" s="365">
        <f t="shared" si="2"/>
        <v>49.422398727701996</v>
      </c>
      <c r="L10" s="120" t="s">
        <v>393</v>
      </c>
    </row>
    <row r="11" spans="1:13">
      <c r="A11" s="120" t="s">
        <v>333</v>
      </c>
      <c r="B11" s="115" t="s">
        <v>105</v>
      </c>
      <c r="C11" s="115" t="s">
        <v>51</v>
      </c>
      <c r="D11" s="361" t="s">
        <v>335</v>
      </c>
      <c r="F11" s="371">
        <f>F5*F8</f>
        <v>41.397493033593648</v>
      </c>
      <c r="G11" s="371">
        <f>G5*G8</f>
        <v>38.343116177465063</v>
      </c>
      <c r="H11" s="365">
        <f>H10</f>
        <v>38.346161500000001</v>
      </c>
      <c r="I11" s="365">
        <f t="shared" ref="I11:J11" si="3">I10</f>
        <v>37.027158554744993</v>
      </c>
      <c r="J11" s="365">
        <f t="shared" si="3"/>
        <v>49.422398727701996</v>
      </c>
      <c r="L11" s="120" t="s">
        <v>393</v>
      </c>
    </row>
    <row r="12" spans="1:13">
      <c r="A12" s="120" t="s">
        <v>334</v>
      </c>
      <c r="B12" s="115" t="s">
        <v>105</v>
      </c>
      <c r="C12" s="115" t="s">
        <v>51</v>
      </c>
      <c r="D12" s="361" t="s">
        <v>335</v>
      </c>
      <c r="F12" s="602">
        <f>'[9]Wales &amp; West'!$AP$88*[8]AR!$AP$27</f>
        <v>41.475048839999999</v>
      </c>
      <c r="G12" s="365">
        <f>G11</f>
        <v>38.343116177465063</v>
      </c>
      <c r="H12" s="365">
        <f>H11</f>
        <v>38.346161500000001</v>
      </c>
      <c r="I12" s="365">
        <f t="shared" ref="I12" si="4">I11</f>
        <v>37.027158554744993</v>
      </c>
      <c r="J12" s="365">
        <f t="shared" ref="J12" si="5">J11</f>
        <v>49.422398727701996</v>
      </c>
      <c r="L12" s="120" t="s">
        <v>393</v>
      </c>
    </row>
    <row r="13" spans="1:13">
      <c r="D13" s="360"/>
    </row>
    <row r="14" spans="1:13">
      <c r="A14" s="120" t="s">
        <v>337</v>
      </c>
      <c r="D14" s="361" t="s">
        <v>335</v>
      </c>
      <c r="F14" s="370"/>
      <c r="G14" s="366">
        <f>F11-F10</f>
        <v>-2.9804694661082252</v>
      </c>
      <c r="H14" s="366">
        <f>G11-G10</f>
        <v>-7.6976371439352462</v>
      </c>
      <c r="I14" s="366">
        <f>H10-H11</f>
        <v>0</v>
      </c>
      <c r="J14" s="366">
        <f>I10-I11</f>
        <v>0</v>
      </c>
      <c r="K14" s="122"/>
      <c r="L14" s="120" t="s">
        <v>394</v>
      </c>
    </row>
    <row r="15" spans="1:13">
      <c r="A15" s="120" t="s">
        <v>343</v>
      </c>
      <c r="D15" s="361" t="s">
        <v>335</v>
      </c>
      <c r="F15" s="370"/>
      <c r="G15" s="609">
        <f>G14*'[6]AR PCFM'!$AP$24</f>
        <v>-0.20105245759122251</v>
      </c>
      <c r="H15" s="366">
        <f>H14*'AR PCFM'!AQ24</f>
        <v>-0.65530595842317274</v>
      </c>
      <c r="I15" s="366">
        <f>I14*'AR PCFM'!AR24</f>
        <v>0</v>
      </c>
      <c r="J15" s="366">
        <f>J14*'AR PCFM'!AS24</f>
        <v>0</v>
      </c>
      <c r="K15" s="123"/>
      <c r="L15" s="120" t="s">
        <v>394</v>
      </c>
    </row>
    <row r="16" spans="1:13">
      <c r="D16" s="360"/>
      <c r="G16" s="603"/>
      <c r="H16" s="603"/>
    </row>
    <row r="17" spans="1:14">
      <c r="A17" s="120" t="s">
        <v>338</v>
      </c>
      <c r="D17" s="361" t="s">
        <v>335</v>
      </c>
      <c r="F17" s="370"/>
      <c r="G17" s="604"/>
      <c r="H17" s="609">
        <f>F12-F11</f>
        <v>7.7555806406351735E-2</v>
      </c>
      <c r="I17" s="610">
        <f t="shared" ref="I17:J17" si="6">G12-G11</f>
        <v>0</v>
      </c>
      <c r="J17" s="610">
        <f t="shared" si="6"/>
        <v>0</v>
      </c>
      <c r="L17" s="120" t="s">
        <v>394</v>
      </c>
    </row>
    <row r="18" spans="1:14">
      <c r="A18" s="120" t="s">
        <v>343</v>
      </c>
      <c r="D18" s="361" t="s">
        <v>335</v>
      </c>
      <c r="F18" s="370"/>
      <c r="G18" s="604"/>
      <c r="H18" s="609">
        <f>(H17*'AR PCFM'!AP24)+(H17*'AR PCFM'!AQ24)</f>
        <v>1.5999867309186327E-2</v>
      </c>
      <c r="I18" s="610">
        <f>(I17*'AR PCFM'!AQ24)+(I17*'AR PCFM'!AR24)</f>
        <v>0</v>
      </c>
      <c r="J18" s="610">
        <f>(J17*'AR PCFM'!AR24)+(J17*'AR PCFM'!AS24)</f>
        <v>0</v>
      </c>
      <c r="L18" s="120" t="s">
        <v>394</v>
      </c>
    </row>
    <row r="19" spans="1:14">
      <c r="D19" s="360"/>
    </row>
    <row r="20" spans="1:14" ht="15.75" thickBot="1">
      <c r="A20" s="376" t="s">
        <v>339</v>
      </c>
      <c r="F20" s="375">
        <f>SUM(F14:F18)</f>
        <v>0</v>
      </c>
      <c r="G20" s="375">
        <f t="shared" ref="G20:J20" si="7">SUM(G14:G18)</f>
        <v>-3.1815219236994476</v>
      </c>
      <c r="H20" s="611">
        <f>SUM(H14:H18)</f>
        <v>-8.2593874286428797</v>
      </c>
      <c r="I20" s="375">
        <f t="shared" si="7"/>
        <v>0</v>
      </c>
      <c r="J20" s="375">
        <f t="shared" si="7"/>
        <v>0</v>
      </c>
    </row>
    <row r="21" spans="1:14" ht="15.75" thickTop="1"/>
    <row r="22" spans="1:14" ht="15.75" thickBot="1">
      <c r="A22" s="377"/>
      <c r="B22" s="377"/>
      <c r="C22" s="377"/>
      <c r="D22" s="377"/>
      <c r="E22" s="378"/>
      <c r="F22" s="379"/>
      <c r="G22" s="379"/>
      <c r="H22" s="379"/>
      <c r="I22" s="379"/>
      <c r="J22" s="379"/>
      <c r="K22" s="377"/>
      <c r="L22" s="377"/>
      <c r="M22" s="377"/>
      <c r="N22" s="377"/>
    </row>
    <row r="23" spans="1:14" ht="15.75" thickTop="1"/>
    <row r="24" spans="1:14" ht="15.75">
      <c r="A24" s="27" t="s">
        <v>107</v>
      </c>
      <c r="F24" s="39" t="s">
        <v>3</v>
      </c>
      <c r="G24" s="38" t="s">
        <v>4</v>
      </c>
      <c r="H24" s="38" t="s">
        <v>5</v>
      </c>
      <c r="I24" s="38" t="s">
        <v>6</v>
      </c>
      <c r="J24" s="38" t="s">
        <v>7</v>
      </c>
    </row>
    <row r="26" spans="1:14">
      <c r="A26" s="120" t="s">
        <v>429</v>
      </c>
      <c r="F26" s="371">
        <f>'MOD 186'!G54</f>
        <v>28.519584945415239</v>
      </c>
      <c r="G26" s="365">
        <f>'MOD 186'!H54</f>
        <v>53.321535490525093</v>
      </c>
      <c r="H26" s="365">
        <f>'MOD 186'!I54</f>
        <v>33.492643146193068</v>
      </c>
      <c r="L26" s="120" t="s">
        <v>395</v>
      </c>
    </row>
    <row r="27" spans="1:14">
      <c r="A27" s="120" t="s">
        <v>398</v>
      </c>
      <c r="F27" s="368">
        <f>INPUTS!E52</f>
        <v>27.414380999999999</v>
      </c>
      <c r="G27" s="618">
        <f>'Recovered (Collected) Revenue'!D4</f>
        <v>53.154515990000007</v>
      </c>
      <c r="H27" s="368">
        <f>IF(INPUTS!G52=0,'NTS split out'!H26,INPUTS!G52)</f>
        <v>31.585275550000002</v>
      </c>
      <c r="I27" s="368">
        <f>IF(INPUTS!H52=0,'NTS split out'!I26,INPUTS!H52)</f>
        <v>0</v>
      </c>
      <c r="J27" s="368">
        <f>IF(INPUTS!I52=0,'NTS split out'!J26,INPUTS!I52)</f>
        <v>0</v>
      </c>
      <c r="L27" s="120" t="s">
        <v>430</v>
      </c>
    </row>
    <row r="29" spans="1:14">
      <c r="A29" s="116" t="s">
        <v>431</v>
      </c>
      <c r="D29" s="117" t="s">
        <v>109</v>
      </c>
      <c r="F29" s="612">
        <f>INPUTS!F24</f>
        <v>1.2923098814229249E-2</v>
      </c>
      <c r="G29" s="612">
        <f>INPUTS!G24</f>
        <v>3.4341478022925656E-2</v>
      </c>
      <c r="H29" s="612">
        <f>INPUTS!H24</f>
        <v>5.9253717243732046E-2</v>
      </c>
      <c r="I29" s="612">
        <f>INPUTS!I24</f>
        <v>5.7126392568476708E-2</v>
      </c>
      <c r="J29" s="612">
        <f>INPUTS!J24</f>
        <v>0</v>
      </c>
      <c r="L29" s="120" t="s">
        <v>396</v>
      </c>
    </row>
    <row r="30" spans="1:14" ht="5.25" customHeight="1">
      <c r="A30" s="116"/>
      <c r="D30" s="117"/>
      <c r="F30" s="369"/>
      <c r="G30" s="369"/>
      <c r="H30" s="369"/>
      <c r="I30" s="369"/>
      <c r="J30" s="369"/>
    </row>
    <row r="31" spans="1:14">
      <c r="A31" s="120" t="s">
        <v>107</v>
      </c>
      <c r="F31" s="380"/>
      <c r="G31" s="484">
        <f>-(F27-F26)*(1+F29)</f>
        <v>1.1194866052117178</v>
      </c>
      <c r="H31" s="484">
        <f>-(G27-G26)*(1+G29)</f>
        <v>0.17275519703176834</v>
      </c>
      <c r="I31" s="381">
        <f>-(H27-H26)*(1+H29)</f>
        <v>2.0203862164177462</v>
      </c>
      <c r="J31" s="381">
        <f>-(I27-I26)*(1+I29)</f>
        <v>0</v>
      </c>
      <c r="L31" s="120" t="s">
        <v>394</v>
      </c>
    </row>
    <row r="32" spans="1:14" ht="6" customHeight="1">
      <c r="F32" s="381"/>
      <c r="G32" s="484"/>
      <c r="H32" s="381"/>
      <c r="I32" s="381"/>
      <c r="J32" s="381"/>
    </row>
    <row r="33" spans="1:14">
      <c r="A33" s="120" t="s">
        <v>347</v>
      </c>
      <c r="F33" s="381">
        <v>9.1792377868559747</v>
      </c>
      <c r="G33" s="484">
        <v>1.0755835232468467</v>
      </c>
      <c r="H33" s="370"/>
      <c r="I33" s="370"/>
      <c r="J33" s="370"/>
      <c r="L33" s="120" t="s">
        <v>432</v>
      </c>
    </row>
    <row r="34" spans="1:14" ht="6" customHeight="1"/>
    <row r="35" spans="1:14" ht="15.75" thickBot="1">
      <c r="A35" s="120" t="s">
        <v>348</v>
      </c>
      <c r="F35" s="375">
        <f>SUM(F31:F33)</f>
        <v>9.1792377868559747</v>
      </c>
      <c r="G35" s="375">
        <f t="shared" ref="G35:J35" si="8">SUM(G31:G33)</f>
        <v>2.1950701284585645</v>
      </c>
      <c r="H35" s="617">
        <f>SUM(H31:H33)</f>
        <v>0.17275519703176834</v>
      </c>
      <c r="I35" s="375">
        <f t="shared" si="8"/>
        <v>2.0203862164177462</v>
      </c>
      <c r="J35" s="375">
        <f t="shared" si="8"/>
        <v>0</v>
      </c>
    </row>
    <row r="36" spans="1:14" ht="15.75" thickTop="1">
      <c r="F36" s="381"/>
      <c r="G36" s="381"/>
      <c r="H36" s="381"/>
      <c r="I36" s="381"/>
      <c r="J36" s="381"/>
    </row>
    <row r="37" spans="1:14" ht="15.75" thickBot="1">
      <c r="A37" s="377"/>
      <c r="B37" s="377"/>
      <c r="C37" s="377"/>
      <c r="D37" s="377"/>
      <c r="E37" s="378"/>
      <c r="F37" s="379"/>
      <c r="G37" s="379"/>
      <c r="H37" s="379"/>
      <c r="I37" s="379"/>
      <c r="J37" s="379"/>
      <c r="K37" s="377"/>
      <c r="L37" s="377"/>
      <c r="M37" s="377"/>
      <c r="N37" s="377"/>
    </row>
    <row r="38" spans="1:14" ht="15.75" thickTop="1"/>
    <row r="39" spans="1:14" ht="15.75">
      <c r="A39" s="27" t="s">
        <v>349</v>
      </c>
      <c r="F39" s="39" t="s">
        <v>3</v>
      </c>
      <c r="G39" s="38" t="s">
        <v>4</v>
      </c>
      <c r="H39" s="38" t="s">
        <v>5</v>
      </c>
      <c r="I39" s="38" t="s">
        <v>6</v>
      </c>
      <c r="J39" s="38" t="s">
        <v>7</v>
      </c>
    </row>
    <row r="41" spans="1:14">
      <c r="A41" s="120" t="s">
        <v>350</v>
      </c>
      <c r="F41" s="400">
        <f>INPUTS!E35*INPUTS!E42</f>
        <v>41.475048839999999</v>
      </c>
      <c r="G41" s="400">
        <f>INPUTS!F35*INPUTS!F42</f>
        <v>38.346161500000001</v>
      </c>
      <c r="H41" s="400">
        <f>INPUTS!G35*INPUTS!G42</f>
        <v>31.043149621089</v>
      </c>
      <c r="I41" s="400">
        <f>INPUTS!H35*INPUTS!H42</f>
        <v>37.027158554744993</v>
      </c>
      <c r="J41" s="400">
        <f>INPUTS!I35*INPUTS!I42</f>
        <v>49.422398727701996</v>
      </c>
      <c r="L41" s="120" t="s">
        <v>396</v>
      </c>
    </row>
    <row r="42" spans="1:14">
      <c r="A42" s="120" t="s">
        <v>351</v>
      </c>
      <c r="F42" s="400">
        <f>F20</f>
        <v>0</v>
      </c>
      <c r="G42" s="400">
        <f t="shared" ref="G42:J42" si="9">G20</f>
        <v>-3.1815219236994476</v>
      </c>
      <c r="H42" s="400">
        <f>H20</f>
        <v>-8.2593874286428797</v>
      </c>
      <c r="I42" s="400">
        <f t="shared" si="9"/>
        <v>0</v>
      </c>
      <c r="J42" s="400">
        <f t="shared" si="9"/>
        <v>0</v>
      </c>
      <c r="L42" s="120" t="s">
        <v>397</v>
      </c>
    </row>
    <row r="43" spans="1:14">
      <c r="A43" s="120" t="s">
        <v>352</v>
      </c>
      <c r="F43" s="400">
        <f>F35</f>
        <v>9.1792377868559747</v>
      </c>
      <c r="G43" s="400">
        <f t="shared" ref="G43:J43" si="10">G35</f>
        <v>2.1950701284585645</v>
      </c>
      <c r="H43" s="616">
        <f>H35</f>
        <v>0.17275519703176834</v>
      </c>
      <c r="I43" s="400">
        <f t="shared" si="10"/>
        <v>2.0203862164177462</v>
      </c>
      <c r="J43" s="400">
        <f t="shared" si="10"/>
        <v>0</v>
      </c>
      <c r="L43" s="120" t="s">
        <v>397</v>
      </c>
    </row>
    <row r="44" spans="1:14">
      <c r="A44" s="120" t="s">
        <v>354</v>
      </c>
      <c r="F44" s="400">
        <f>INPUTS!E40</f>
        <v>-25.050196521728754</v>
      </c>
      <c r="G44" s="400">
        <f>INPUTS!F40</f>
        <v>1.9051448821237584</v>
      </c>
      <c r="H44" s="400">
        <f>INPUTS!G40</f>
        <v>0</v>
      </c>
      <c r="I44" s="400">
        <f>INPUTS!H40</f>
        <v>0</v>
      </c>
      <c r="J44" s="400">
        <f>INPUTS!I40</f>
        <v>0</v>
      </c>
      <c r="L44" s="120" t="s">
        <v>396</v>
      </c>
    </row>
    <row r="45" spans="1:14" ht="10.5" customHeight="1">
      <c r="F45" s="400"/>
    </row>
    <row r="46" spans="1:14" ht="15.75" thickBot="1">
      <c r="A46" s="120" t="s">
        <v>353</v>
      </c>
      <c r="F46" s="375">
        <f>SUM(F41:F44)</f>
        <v>25.604090105127224</v>
      </c>
      <c r="G46" s="375">
        <f t="shared" ref="G46:J46" si="11">SUM(G41:G44)</f>
        <v>39.264854586882876</v>
      </c>
      <c r="H46" s="611">
        <f>SUM(H41:H44)</f>
        <v>22.956517389477888</v>
      </c>
      <c r="I46" s="375">
        <f t="shared" si="11"/>
        <v>39.047544771162741</v>
      </c>
      <c r="J46" s="375">
        <f t="shared" si="11"/>
        <v>49.422398727701996</v>
      </c>
    </row>
    <row r="47" spans="1:14" ht="15.75" thickTop="1"/>
    <row r="48" spans="1:14">
      <c r="A48" s="120" t="s">
        <v>355</v>
      </c>
      <c r="F48" s="400">
        <f>IF(F26="",F46,F27)</f>
        <v>27.414380999999999</v>
      </c>
      <c r="G48" s="400">
        <f>IF(G26="",G46,G27)</f>
        <v>53.154515990000007</v>
      </c>
      <c r="H48" s="400">
        <f>IF(H26="",H46,H27)</f>
        <v>31.585275550000002</v>
      </c>
      <c r="I48" s="400">
        <f t="shared" ref="I48:J48" si="12">IF(I26="",I46,I27)</f>
        <v>39.047544771162741</v>
      </c>
      <c r="J48" s="400">
        <f t="shared" si="12"/>
        <v>49.422398727701996</v>
      </c>
      <c r="L48" s="120" t="s">
        <v>397</v>
      </c>
    </row>
  </sheetData>
  <phoneticPr fontId="48" type="noConversion"/>
  <conditionalFormatting sqref="F29:J30">
    <cfRule type="expression" dxfId="12" priority="1">
      <formula>#REF!=FALSE</formula>
    </cfRule>
  </conditionalFormatting>
  <pageMargins left="0.7" right="0.7" top="0.75" bottom="0.75" header="0.3" footer="0.3"/>
  <pageSetup paperSize="9" orientation="portrait" r:id="rId1"/>
  <ignoredErrors>
    <ignoredError sqref="I10:J10 G12:J12 H11:J11 I4:J4"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1DDA9-4492-4F6A-BFDF-FA2ADC6C1C3C}">
  <sheetPr codeName="Sheet4"/>
  <dimension ref="A1:U57"/>
  <sheetViews>
    <sheetView showGridLines="0" workbookViewId="0">
      <selection activeCell="H20" sqref="H20"/>
    </sheetView>
  </sheetViews>
  <sheetFormatPr defaultRowHeight="12.75"/>
  <cols>
    <col min="1" max="1" width="9.140625" style="428"/>
    <col min="2" max="2" width="56" style="428" bestFit="1" customWidth="1"/>
    <col min="3" max="3" width="17.28515625" style="463" customWidth="1"/>
    <col min="4" max="4" width="12.42578125" style="478" customWidth="1"/>
    <col min="5" max="5" width="11" style="428" customWidth="1"/>
    <col min="6" max="16384" width="9.140625" style="428"/>
  </cols>
  <sheetData>
    <row r="1" spans="1:21" ht="29.25" customHeight="1">
      <c r="A1" s="462" t="s">
        <v>685</v>
      </c>
      <c r="B1" s="466"/>
      <c r="C1" s="467"/>
      <c r="D1" s="474"/>
      <c r="E1" s="415" t="s">
        <v>360</v>
      </c>
      <c r="F1" s="415" t="s">
        <v>361</v>
      </c>
      <c r="G1" s="415" t="s">
        <v>362</v>
      </c>
      <c r="H1" s="415" t="s">
        <v>363</v>
      </c>
      <c r="I1" s="415" t="s">
        <v>364</v>
      </c>
    </row>
    <row r="2" spans="1:21" s="416" customFormat="1">
      <c r="C2" s="455"/>
      <c r="D2" s="475"/>
      <c r="J2" s="417"/>
      <c r="K2" s="418"/>
      <c r="L2" s="418"/>
      <c r="M2" s="418"/>
      <c r="N2" s="418"/>
      <c r="O2" s="418"/>
      <c r="P2" s="417"/>
      <c r="Q2" s="417"/>
      <c r="R2" s="417"/>
      <c r="S2" s="417"/>
      <c r="T2" s="417"/>
      <c r="U2" s="417"/>
    </row>
    <row r="3" spans="1:21" s="419" customFormat="1">
      <c r="A3" s="422" t="s">
        <v>373</v>
      </c>
      <c r="C3" s="456"/>
      <c r="D3" s="476"/>
      <c r="K3" s="418"/>
      <c r="L3" s="418"/>
      <c r="M3" s="418"/>
      <c r="N3" s="418"/>
      <c r="O3" s="418"/>
    </row>
    <row r="4" spans="1:21" s="419" customFormat="1">
      <c r="A4" s="424" t="s">
        <v>374</v>
      </c>
      <c r="C4" s="456"/>
      <c r="D4" s="476"/>
      <c r="K4" s="418"/>
      <c r="L4" s="418"/>
      <c r="M4" s="418"/>
      <c r="N4" s="418"/>
      <c r="O4" s="418"/>
    </row>
    <row r="5" spans="1:21" s="416" customFormat="1">
      <c r="A5" s="419"/>
      <c r="B5" s="420" t="s">
        <v>167</v>
      </c>
      <c r="C5" s="457" t="s">
        <v>106</v>
      </c>
      <c r="D5" s="477"/>
      <c r="E5" s="422">
        <f>'R PCFM'!AP15</f>
        <v>397.43213534414821</v>
      </c>
      <c r="F5" s="422">
        <f>'R PCFM'!AQ15</f>
        <v>459.31412112405593</v>
      </c>
      <c r="G5" s="422">
        <f>'R PCFM'!AR15</f>
        <v>408.62080200137262</v>
      </c>
      <c r="H5" s="422">
        <f>'R PCFM'!AS15</f>
        <v>400.78177537015642</v>
      </c>
      <c r="I5" s="422">
        <f>'R PCFM'!AT15</f>
        <v>409.72518025481236</v>
      </c>
      <c r="J5" s="417"/>
      <c r="K5" s="418"/>
      <c r="L5" s="418"/>
      <c r="M5" s="418"/>
      <c r="N5" s="418"/>
      <c r="O5" s="418"/>
      <c r="P5" s="417"/>
      <c r="Q5" s="417"/>
      <c r="R5" s="417"/>
      <c r="S5" s="417"/>
      <c r="T5" s="417"/>
      <c r="U5" s="417"/>
    </row>
    <row r="6" spans="1:21" s="416" customFormat="1">
      <c r="A6" s="419"/>
      <c r="B6" s="419" t="s">
        <v>168</v>
      </c>
      <c r="C6" s="455" t="s">
        <v>106</v>
      </c>
      <c r="D6" s="475" t="s">
        <v>186</v>
      </c>
      <c r="E6" s="422">
        <f>'R PCFM'!AP16</f>
        <v>0</v>
      </c>
      <c r="F6" s="422">
        <f>'R PCFM'!AQ16</f>
        <v>0</v>
      </c>
      <c r="G6" s="422">
        <f>'R PCFM'!AR16</f>
        <v>0</v>
      </c>
      <c r="H6" s="422">
        <f>'R PCFM'!AS16</f>
        <v>0</v>
      </c>
      <c r="I6" s="422">
        <f>'R PCFM'!AT16</f>
        <v>0</v>
      </c>
      <c r="J6" s="417"/>
      <c r="K6" s="418"/>
      <c r="L6" s="418"/>
      <c r="M6" s="418"/>
      <c r="N6" s="418"/>
      <c r="O6" s="418"/>
      <c r="P6" s="417"/>
      <c r="Q6" s="417"/>
      <c r="R6" s="417"/>
      <c r="S6" s="417"/>
      <c r="T6" s="417"/>
      <c r="U6" s="417"/>
    </row>
    <row r="7" spans="1:21" s="416" customFormat="1">
      <c r="A7" s="419"/>
      <c r="B7" s="416" t="s">
        <v>169</v>
      </c>
      <c r="C7" s="455" t="s">
        <v>106</v>
      </c>
      <c r="D7" s="475" t="s">
        <v>187</v>
      </c>
      <c r="E7" s="422">
        <f>'R PCFM'!AP17</f>
        <v>0</v>
      </c>
      <c r="F7" s="422">
        <f>'R PCFM'!AQ17</f>
        <v>0</v>
      </c>
      <c r="G7" s="422">
        <f>'R PCFM'!AR17</f>
        <v>0</v>
      </c>
      <c r="H7" s="422">
        <f>'R PCFM'!AS17</f>
        <v>0</v>
      </c>
      <c r="I7" s="422">
        <f>'R PCFM'!AT17</f>
        <v>0</v>
      </c>
      <c r="J7" s="417"/>
      <c r="K7" s="418"/>
      <c r="L7" s="418"/>
      <c r="M7" s="418"/>
      <c r="N7" s="418"/>
      <c r="O7" s="418"/>
      <c r="P7" s="417"/>
      <c r="Q7" s="417"/>
      <c r="R7" s="417"/>
      <c r="S7" s="417"/>
      <c r="T7" s="417"/>
      <c r="U7" s="417"/>
    </row>
    <row r="8" spans="1:21" s="416" customFormat="1">
      <c r="A8" s="421"/>
      <c r="B8" s="416" t="s">
        <v>170</v>
      </c>
      <c r="C8" s="455" t="s">
        <v>106</v>
      </c>
      <c r="D8" s="475" t="s">
        <v>171</v>
      </c>
      <c r="E8" s="422">
        <f>'R PCFM'!AP18</f>
        <v>-0.1</v>
      </c>
      <c r="F8" s="422">
        <f>'R PCFM'!AQ18</f>
        <v>-0.1</v>
      </c>
      <c r="G8" s="422">
        <f>'R PCFM'!AR18</f>
        <v>-0.1</v>
      </c>
      <c r="H8" s="422">
        <f>'R PCFM'!AS18</f>
        <v>-0.1</v>
      </c>
      <c r="I8" s="422">
        <f>'R PCFM'!AT18</f>
        <v>-0.1</v>
      </c>
      <c r="J8" s="417"/>
      <c r="K8" s="418"/>
      <c r="L8" s="418"/>
      <c r="M8" s="418"/>
      <c r="N8" s="418"/>
      <c r="O8" s="418"/>
      <c r="P8" s="417"/>
      <c r="Q8" s="417"/>
      <c r="R8" s="417"/>
      <c r="S8" s="417"/>
      <c r="T8" s="417"/>
      <c r="U8" s="417"/>
    </row>
    <row r="9" spans="1:21" s="416" customFormat="1">
      <c r="B9" s="419" t="s">
        <v>172</v>
      </c>
      <c r="C9" s="455" t="s">
        <v>106</v>
      </c>
      <c r="D9" s="475" t="s">
        <v>24</v>
      </c>
      <c r="E9" s="422">
        <f>'R PCFM'!AP19</f>
        <v>0</v>
      </c>
      <c r="F9" s="422">
        <f>'R PCFM'!AQ19</f>
        <v>0</v>
      </c>
      <c r="G9" s="422">
        <f>'R PCFM'!AR19</f>
        <v>0</v>
      </c>
      <c r="H9" s="422">
        <f>'R PCFM'!AS19</f>
        <v>0</v>
      </c>
      <c r="I9" s="422">
        <f>'R PCFM'!AT19</f>
        <v>0</v>
      </c>
      <c r="J9" s="417"/>
      <c r="K9" s="418"/>
      <c r="L9" s="418"/>
      <c r="M9" s="418"/>
      <c r="N9" s="418"/>
      <c r="O9" s="418"/>
      <c r="P9" s="417"/>
      <c r="Q9" s="417"/>
      <c r="R9" s="417"/>
      <c r="S9" s="417"/>
      <c r="T9" s="417"/>
      <c r="U9" s="417"/>
    </row>
    <row r="10" spans="1:21" s="416" customFormat="1">
      <c r="B10" s="416" t="s">
        <v>173</v>
      </c>
      <c r="C10" s="455" t="s">
        <v>106</v>
      </c>
      <c r="D10" s="475" t="s">
        <v>22</v>
      </c>
      <c r="E10" s="422">
        <f>'R PCFM'!AP20</f>
        <v>1.5111613320160828</v>
      </c>
      <c r="F10" s="422">
        <f>'R PCFM'!AQ20</f>
        <v>1.3684855546955312</v>
      </c>
      <c r="G10" s="422">
        <f>'R PCFM'!AR20</f>
        <v>1.5183823529411755</v>
      </c>
      <c r="H10" s="422">
        <f>'R PCFM'!AS20</f>
        <v>1.6384803921568634</v>
      </c>
      <c r="I10" s="422">
        <f>'R PCFM'!AT20</f>
        <v>1.758578431372547</v>
      </c>
      <c r="K10" s="418"/>
      <c r="L10" s="418"/>
      <c r="M10" s="418"/>
      <c r="N10" s="418"/>
      <c r="O10" s="418"/>
    </row>
    <row r="11" spans="1:21" s="416" customFormat="1">
      <c r="B11" s="419" t="s">
        <v>174</v>
      </c>
      <c r="C11" s="455" t="s">
        <v>106</v>
      </c>
      <c r="D11" s="475" t="s">
        <v>26</v>
      </c>
      <c r="E11" s="422">
        <f>'R PCFM'!AP21</f>
        <v>1.8106711512363725</v>
      </c>
      <c r="F11" s="422">
        <f>'R PCFM'!AQ21</f>
        <v>2.851396386428473</v>
      </c>
      <c r="G11" s="422">
        <f>'R PCFM'!AR21</f>
        <v>5.9967879459877764</v>
      </c>
      <c r="H11" s="422">
        <f>'R PCFM'!AS21</f>
        <v>5.5637160390178773</v>
      </c>
      <c r="I11" s="422">
        <f>'R PCFM'!AT21</f>
        <v>4.3241997531021079</v>
      </c>
      <c r="J11" s="417"/>
      <c r="K11" s="418"/>
      <c r="L11" s="418"/>
      <c r="M11" s="418"/>
      <c r="N11" s="418"/>
      <c r="O11" s="418"/>
      <c r="P11" s="417"/>
      <c r="Q11" s="417"/>
      <c r="R11" s="417"/>
      <c r="S11" s="417"/>
      <c r="T11" s="417"/>
      <c r="U11" s="417"/>
    </row>
    <row r="12" spans="1:21" s="416" customFormat="1">
      <c r="B12" s="420" t="s">
        <v>175</v>
      </c>
      <c r="C12" s="457" t="s">
        <v>106</v>
      </c>
      <c r="D12" s="477"/>
      <c r="E12" s="583">
        <f>'R PCFM'!AP22</f>
        <v>400.65396782740061</v>
      </c>
      <c r="F12" s="583">
        <f>'R PCFM'!AQ22</f>
        <v>463.43400306517992</v>
      </c>
      <c r="G12" s="583">
        <f>'R PCFM'!AR22</f>
        <v>416.03597230030152</v>
      </c>
      <c r="H12" s="583">
        <f>'R PCFM'!AS22</f>
        <v>407.88397180133114</v>
      </c>
      <c r="I12" s="583">
        <f>'R PCFM'!AT22</f>
        <v>415.70795843928698</v>
      </c>
      <c r="J12" s="417"/>
      <c r="K12" s="418"/>
      <c r="L12" s="418"/>
      <c r="M12" s="418"/>
      <c r="N12" s="418"/>
      <c r="O12" s="418"/>
      <c r="P12" s="417"/>
      <c r="Q12" s="417"/>
      <c r="R12" s="417"/>
      <c r="S12" s="417"/>
      <c r="T12" s="417"/>
      <c r="U12" s="417"/>
    </row>
    <row r="13" spans="1:21" s="416" customFormat="1">
      <c r="B13" s="416" t="s">
        <v>176</v>
      </c>
      <c r="C13" s="455" t="s">
        <v>106</v>
      </c>
      <c r="D13" s="475" t="s">
        <v>188</v>
      </c>
      <c r="E13" s="419">
        <f>'R PCFM'!AP23</f>
        <v>19.675838450886513</v>
      </c>
      <c r="F13" s="419">
        <f>'R PCFM'!AQ23</f>
        <v>12.761616915662922</v>
      </c>
      <c r="G13" s="419">
        <f>'R PCFM'!AR23</f>
        <v>25.271547736940406</v>
      </c>
      <c r="H13" s="419">
        <f>'R PCFM'!AS23</f>
        <v>30.813737797802045</v>
      </c>
      <c r="I13" s="419">
        <f>'R PCFM'!AT23</f>
        <v>29.908829370212672</v>
      </c>
      <c r="J13" s="417"/>
      <c r="K13" s="418"/>
      <c r="L13" s="418"/>
      <c r="M13" s="418"/>
      <c r="N13" s="418"/>
      <c r="O13" s="418"/>
      <c r="P13" s="417"/>
      <c r="Q13" s="417"/>
      <c r="R13" s="417"/>
      <c r="S13" s="417"/>
      <c r="T13" s="417"/>
      <c r="U13" s="417"/>
    </row>
    <row r="14" spans="1:21">
      <c r="B14" s="416" t="s">
        <v>177</v>
      </c>
      <c r="C14" s="455" t="s">
        <v>106</v>
      </c>
      <c r="D14" s="475" t="s">
        <v>189</v>
      </c>
      <c r="E14" s="423">
        <f>'R PCFM'!AP24</f>
        <v>0</v>
      </c>
      <c r="F14" s="423">
        <f>'R PCFM'!AQ24</f>
        <v>0</v>
      </c>
      <c r="G14" s="423">
        <f>'R PCFM'!AR24</f>
        <v>0</v>
      </c>
      <c r="H14" s="423">
        <f>'R PCFM'!AS24</f>
        <v>0</v>
      </c>
      <c r="I14" s="423">
        <f>'R PCFM'!AT24</f>
        <v>0</v>
      </c>
    </row>
    <row r="15" spans="1:21">
      <c r="B15" s="420" t="s">
        <v>133</v>
      </c>
      <c r="C15" s="457" t="s">
        <v>106</v>
      </c>
      <c r="D15" s="477" t="s">
        <v>30</v>
      </c>
      <c r="E15" s="419">
        <f>'R PCFM'!AP25</f>
        <v>420.32980627828709</v>
      </c>
      <c r="F15" s="419">
        <f>'R PCFM'!AQ25</f>
        <v>476.19561998084282</v>
      </c>
      <c r="G15" s="419">
        <f>'R PCFM'!AR25</f>
        <v>441.30752003724194</v>
      </c>
      <c r="H15" s="419">
        <f>'R PCFM'!AS25</f>
        <v>438.69770959913319</v>
      </c>
      <c r="I15" s="459">
        <f>'R PCFM'!AT25</f>
        <v>445.61678780949967</v>
      </c>
    </row>
    <row r="16" spans="1:21">
      <c r="B16" s="420"/>
      <c r="C16" s="457"/>
      <c r="D16" s="477"/>
      <c r="E16" s="419"/>
      <c r="F16" s="419"/>
      <c r="G16" s="419"/>
      <c r="H16" s="419"/>
      <c r="I16" s="419"/>
    </row>
    <row r="17" spans="1:10">
      <c r="A17" s="424" t="s">
        <v>375</v>
      </c>
      <c r="E17" s="464"/>
      <c r="F17" s="464"/>
      <c r="G17" s="464"/>
      <c r="H17" s="464"/>
      <c r="I17" s="464"/>
    </row>
    <row r="18" spans="1:10">
      <c r="A18" s="424"/>
      <c r="B18" s="425" t="s">
        <v>125</v>
      </c>
      <c r="E18" s="468">
        <f>'AR PCFM'!AP16</f>
        <v>444.86233978188869</v>
      </c>
      <c r="F18" s="468">
        <f>'AR PCFM'!AQ16</f>
        <v>611.70951747996935</v>
      </c>
      <c r="G18" s="468">
        <f>'AR PCFM'!AR16+0.5</f>
        <v>573.54782985813574</v>
      </c>
      <c r="H18" s="468">
        <f>'AR PCFM'!AS16</f>
        <v>502.68000735047315</v>
      </c>
      <c r="I18" s="468">
        <f>'AR PCFM'!AT16</f>
        <v>558.85381392050817</v>
      </c>
    </row>
    <row r="19" spans="1:10">
      <c r="B19" s="425" t="s">
        <v>134</v>
      </c>
      <c r="C19" s="455" t="s">
        <v>32</v>
      </c>
      <c r="E19" s="459">
        <f>'AR PCFM'!AP27</f>
        <v>1.0847835302284383</v>
      </c>
      <c r="F19" s="459">
        <f>'AR PCFM'!AQ27</f>
        <v>1.1799638149272795</v>
      </c>
      <c r="G19" s="459">
        <f>'AR PCFM'!AR27</f>
        <v>1.243136825996721</v>
      </c>
      <c r="H19" s="459">
        <f>'AR PCFM'!AS27</f>
        <v>1.2518012818164204</v>
      </c>
      <c r="I19" s="459">
        <f>'AR PCFM'!AT27</f>
        <v>1.2549423724669737</v>
      </c>
    </row>
    <row r="20" spans="1:10">
      <c r="B20" s="426" t="s">
        <v>121</v>
      </c>
      <c r="C20" s="455" t="s">
        <v>120</v>
      </c>
      <c r="D20" s="479" t="s">
        <v>149</v>
      </c>
      <c r="E20" s="419">
        <f>'AR PCFM'!AP11</f>
        <v>0</v>
      </c>
      <c r="F20" s="419">
        <f>'AR PCFM'!AQ11</f>
        <v>25.413257945944185</v>
      </c>
      <c r="G20" s="419">
        <f>'AR PCFM'!AR11</f>
        <v>-19.521121231619993</v>
      </c>
      <c r="H20" s="419">
        <f>'AR PCFM'!AS11</f>
        <v>-42.712218033276535</v>
      </c>
      <c r="I20" s="419" t="str">
        <f>'AR PCFM'!AT11</f>
        <v/>
      </c>
    </row>
    <row r="21" spans="1:10">
      <c r="B21" s="427" t="s">
        <v>123</v>
      </c>
      <c r="C21" s="455" t="s">
        <v>120</v>
      </c>
      <c r="D21" s="480" t="s">
        <v>38</v>
      </c>
      <c r="E21" s="419">
        <f>'AR PCFM'!AP14</f>
        <v>-1.7763200119361002</v>
      </c>
      <c r="F21" s="419">
        <f>'AR PCFM'!AQ14</f>
        <v>-8.5324746376297167E-2</v>
      </c>
      <c r="G21" s="419">
        <f>'AR PCFM'!AR14</f>
        <v>-0.92041881375649159</v>
      </c>
      <c r="H21" s="419">
        <f>'AR PCFM'!AS14</f>
        <v>-1.544915171249958</v>
      </c>
      <c r="I21" s="419">
        <f>'AR PCFM'!AT14</f>
        <v>-0.36957498425735252</v>
      </c>
    </row>
    <row r="22" spans="1:10">
      <c r="B22" s="426" t="s">
        <v>124</v>
      </c>
      <c r="C22" s="455" t="s">
        <v>120</v>
      </c>
      <c r="D22" s="478" t="s">
        <v>36</v>
      </c>
      <c r="E22" s="419">
        <f>'AR PCFM'!AP15</f>
        <v>2.066165146909865</v>
      </c>
      <c r="F22" s="419">
        <f>'AR PCFM'!AQ15</f>
        <v>4.4949950580573139</v>
      </c>
      <c r="G22" s="419">
        <f>'AR PCFM'!AR15</f>
        <v>19.710760543120525</v>
      </c>
      <c r="H22" s="419">
        <f>'AR PCFM'!AS15</f>
        <v>-2.2252146511230739</v>
      </c>
      <c r="I22" s="419">
        <f>'AR PCFM'!AT15</f>
        <v>0</v>
      </c>
    </row>
    <row r="23" spans="1:10">
      <c r="B23" s="416" t="s">
        <v>137</v>
      </c>
      <c r="C23" s="455" t="s">
        <v>120</v>
      </c>
      <c r="D23" s="475" t="s">
        <v>155</v>
      </c>
      <c r="E23" s="419">
        <f>'AR PCFM'!AP31</f>
        <v>455.96685111479587</v>
      </c>
      <c r="F23" s="419">
        <f>'AR PCFM'!AQ31</f>
        <v>574.66861734874976</v>
      </c>
      <c r="G23" s="419">
        <f>'AR PCFM'!AR31</f>
        <v>513.19647743941687</v>
      </c>
      <c r="H23" s="419">
        <f>'AR PCFM'!AS31</f>
        <v>506.45013717284615</v>
      </c>
      <c r="I23" s="419">
        <f>'AR PCFM'!AT31</f>
        <v>559.22338890476556</v>
      </c>
    </row>
    <row r="24" spans="1:10">
      <c r="B24" s="416" t="s">
        <v>108</v>
      </c>
      <c r="C24" s="455"/>
      <c r="D24" s="475"/>
      <c r="E24" s="473">
        <f>'AR PCFM'!AO42</f>
        <v>1.2059217391304347E-2</v>
      </c>
      <c r="F24" s="473">
        <f>'AR PCFM'!AP42</f>
        <v>1.2923098814229249E-2</v>
      </c>
      <c r="G24" s="473">
        <f>'AR PCFM'!AQ42</f>
        <v>3.4341478022925656E-2</v>
      </c>
      <c r="H24" s="473">
        <f>'AR PCFM'!AR42</f>
        <v>5.9253717243732046E-2</v>
      </c>
      <c r="I24" s="473">
        <f>'AR PCFM'!AS42</f>
        <v>5.7126392568476708E-2</v>
      </c>
    </row>
    <row r="25" spans="1:10">
      <c r="E25" s="464"/>
      <c r="F25" s="464"/>
      <c r="G25" s="464"/>
      <c r="H25" s="464"/>
      <c r="I25" s="464"/>
    </row>
    <row r="26" spans="1:10">
      <c r="A26" s="424" t="s">
        <v>376</v>
      </c>
      <c r="E26" s="464"/>
      <c r="F26" s="464"/>
      <c r="G26" s="464"/>
      <c r="H26" s="464"/>
      <c r="I26" s="464"/>
    </row>
    <row r="27" spans="1:10">
      <c r="B27" s="426" t="s">
        <v>377</v>
      </c>
      <c r="C27" s="455" t="s">
        <v>106</v>
      </c>
      <c r="D27" s="481" t="s">
        <v>65</v>
      </c>
      <c r="E27" s="419">
        <f>'Inputs PCFM'!AP86</f>
        <v>15.812106352575114</v>
      </c>
      <c r="F27" s="419">
        <f>'Inputs PCFM'!AQ86</f>
        <v>15.600418504610312</v>
      </c>
      <c r="G27" s="419">
        <f>'Inputs PCFM'!AR86</f>
        <v>9.1046294336510858</v>
      </c>
      <c r="H27" s="419">
        <f>'Inputs PCFM'!AS86</f>
        <v>10.914028046773954</v>
      </c>
      <c r="I27" s="419">
        <f>'Inputs PCFM'!AT86</f>
        <v>8.5695454547545129</v>
      </c>
      <c r="J27" s="418"/>
    </row>
    <row r="28" spans="1:10">
      <c r="B28" s="426" t="s">
        <v>378</v>
      </c>
      <c r="C28" s="455" t="s">
        <v>106</v>
      </c>
      <c r="D28" s="481" t="s">
        <v>67</v>
      </c>
      <c r="E28" s="419">
        <f>'Inputs PCFM'!AP87</f>
        <v>2.3160439110565467</v>
      </c>
      <c r="F28" s="419">
        <f>'Inputs PCFM'!AQ87</f>
        <v>2.2394627416289499</v>
      </c>
      <c r="G28" s="419">
        <f>'Inputs PCFM'!AR87</f>
        <v>2.4778447034824826</v>
      </c>
      <c r="H28" s="419">
        <f>'Inputs PCFM'!AS87</f>
        <v>2.4786683376656407</v>
      </c>
      <c r="I28" s="419">
        <f>'Inputs PCFM'!AT87</f>
        <v>2.4786683376656415</v>
      </c>
      <c r="J28" s="418"/>
    </row>
    <row r="29" spans="1:10">
      <c r="B29" s="426" t="s">
        <v>379</v>
      </c>
      <c r="C29" s="455" t="s">
        <v>106</v>
      </c>
      <c r="D29" s="481" t="s">
        <v>69</v>
      </c>
      <c r="E29" s="419">
        <f>'Inputs PCFM'!AP88</f>
        <v>38.597364205172696</v>
      </c>
      <c r="F29" s="419">
        <f>'Inputs PCFM'!AQ88</f>
        <v>35.483956770810309</v>
      </c>
      <c r="G29" s="419">
        <f>'Inputs PCFM'!AR88</f>
        <v>30.27640177083715</v>
      </c>
      <c r="H29" s="419">
        <f>'Inputs PCFM'!AS88</f>
        <v>32.189909521046019</v>
      </c>
      <c r="I29" s="419">
        <f>'Inputs PCFM'!AT88</f>
        <v>32.880593488037576</v>
      </c>
      <c r="J29" s="418"/>
    </row>
    <row r="30" spans="1:10">
      <c r="B30" s="426" t="s">
        <v>380</v>
      </c>
      <c r="C30" s="455" t="s">
        <v>106</v>
      </c>
      <c r="D30" s="481" t="s">
        <v>71</v>
      </c>
      <c r="E30" s="419">
        <f>'Inputs PCFM'!AP89</f>
        <v>8.4338666578824295</v>
      </c>
      <c r="F30" s="419">
        <f>'Inputs PCFM'!AQ89</f>
        <v>8.4338666578824313</v>
      </c>
      <c r="G30" s="419">
        <f>'Inputs PCFM'!AR89</f>
        <v>8.4338666578824313</v>
      </c>
      <c r="H30" s="419">
        <f>'Inputs PCFM'!AS89</f>
        <v>8.4338666578824295</v>
      </c>
      <c r="I30" s="419">
        <f>'Inputs PCFM'!AT89</f>
        <v>8.4338666578824295</v>
      </c>
      <c r="J30" s="418"/>
    </row>
    <row r="31" spans="1:10">
      <c r="B31" s="426" t="s">
        <v>381</v>
      </c>
      <c r="C31" s="455" t="s">
        <v>106</v>
      </c>
      <c r="D31" s="481" t="s">
        <v>73</v>
      </c>
      <c r="E31" s="419">
        <f>'Inputs PCFM'!AP90</f>
        <v>0</v>
      </c>
      <c r="F31" s="419">
        <f>'Inputs PCFM'!AQ90</f>
        <v>0</v>
      </c>
      <c r="G31" s="419">
        <f>'Inputs PCFM'!AR90</f>
        <v>0</v>
      </c>
      <c r="H31" s="419">
        <f>'Inputs PCFM'!AS90</f>
        <v>0</v>
      </c>
      <c r="I31" s="419">
        <f>'Inputs PCFM'!AT90</f>
        <v>0</v>
      </c>
      <c r="J31" s="418"/>
    </row>
    <row r="32" spans="1:10">
      <c r="B32" s="426" t="s">
        <v>382</v>
      </c>
      <c r="C32" s="455" t="s">
        <v>106</v>
      </c>
      <c r="D32" s="481" t="s">
        <v>75</v>
      </c>
      <c r="E32" s="419">
        <f>'Inputs PCFM'!AP91</f>
        <v>0</v>
      </c>
      <c r="F32" s="419">
        <f>'Inputs PCFM'!AQ91</f>
        <v>0</v>
      </c>
      <c r="G32" s="419">
        <f>'Inputs PCFM'!AR91</f>
        <v>0</v>
      </c>
      <c r="H32" s="419">
        <f>'Inputs PCFM'!AS91</f>
        <v>0</v>
      </c>
      <c r="I32" s="419">
        <f>'Inputs PCFM'!AT91</f>
        <v>0</v>
      </c>
      <c r="J32" s="418"/>
    </row>
    <row r="33" spans="1:10">
      <c r="B33" s="426" t="s">
        <v>383</v>
      </c>
      <c r="C33" s="455" t="s">
        <v>106</v>
      </c>
      <c r="D33" s="481" t="s">
        <v>77</v>
      </c>
      <c r="E33" s="419">
        <f>'Inputs PCFM'!AP92</f>
        <v>-0.21030490767483656</v>
      </c>
      <c r="F33" s="419">
        <f>'Inputs PCFM'!AQ92</f>
        <v>6.0357876317071006E-2</v>
      </c>
      <c r="G33" s="419">
        <f>'Inputs PCFM'!AR92</f>
        <v>0</v>
      </c>
      <c r="H33" s="419">
        <f>'Inputs PCFM'!AS92</f>
        <v>0</v>
      </c>
      <c r="I33" s="419">
        <f>'Inputs PCFM'!AT92</f>
        <v>0</v>
      </c>
      <c r="J33" s="418"/>
    </row>
    <row r="34" spans="1:10">
      <c r="B34" s="426" t="s">
        <v>812</v>
      </c>
      <c r="C34" s="455"/>
      <c r="D34" s="481"/>
      <c r="E34" s="419">
        <v>0</v>
      </c>
      <c r="F34" s="419">
        <v>0</v>
      </c>
      <c r="G34" s="419">
        <v>0</v>
      </c>
      <c r="H34" s="419">
        <v>0</v>
      </c>
      <c r="I34" s="419">
        <v>0</v>
      </c>
      <c r="J34" s="418"/>
    </row>
    <row r="35" spans="1:10">
      <c r="B35" s="426" t="s">
        <v>385</v>
      </c>
      <c r="C35" s="455" t="s">
        <v>106</v>
      </c>
      <c r="D35" s="481" t="s">
        <v>51</v>
      </c>
      <c r="E35" s="419">
        <f>'Inputs PCFM'!AP93</f>
        <v>38.233479477021568</v>
      </c>
      <c r="F35" s="419">
        <f>'Inputs PCFM'!AQ93</f>
        <v>32.49774358747031</v>
      </c>
      <c r="G35" s="419">
        <f>'Inputs PCFM'!AR93</f>
        <v>24.971627396042472</v>
      </c>
      <c r="H35" s="419">
        <f>'Inputs PCFM'!AS93</f>
        <v>29.579102604062609</v>
      </c>
      <c r="I35" s="419">
        <f>'Inputs PCFM'!AT93</f>
        <v>39.38220575861753</v>
      </c>
      <c r="J35" s="418"/>
    </row>
    <row r="36" spans="1:10">
      <c r="B36" s="426" t="s">
        <v>386</v>
      </c>
      <c r="C36" s="455" t="s">
        <v>106</v>
      </c>
      <c r="D36" s="481" t="s">
        <v>82</v>
      </c>
      <c r="E36" s="419">
        <f>'Inputs PCFM'!AP94</f>
        <v>3.3223712377353687</v>
      </c>
      <c r="F36" s="419">
        <f>'Inputs PCFM'!AQ94</f>
        <v>2.4709348991178071</v>
      </c>
      <c r="G36" s="419">
        <f>'Inputs PCFM'!AR94</f>
        <v>2.6449220481934894</v>
      </c>
      <c r="H36" s="419">
        <f>'Inputs PCFM'!AS94</f>
        <v>2.6458012187918802</v>
      </c>
      <c r="I36" s="419">
        <f>'Inputs PCFM'!AT94</f>
        <v>2.6458012187918798</v>
      </c>
      <c r="J36" s="418"/>
    </row>
    <row r="37" spans="1:10">
      <c r="B37" s="426" t="s">
        <v>387</v>
      </c>
      <c r="C37" s="455" t="s">
        <v>106</v>
      </c>
      <c r="D37" s="481" t="s">
        <v>84</v>
      </c>
      <c r="E37" s="419">
        <f>'Inputs PCFM'!AP95</f>
        <v>0.74347505057544683</v>
      </c>
      <c r="F37" s="419">
        <f>'Inputs PCFM'!AQ95</f>
        <v>81.279100198026555</v>
      </c>
      <c r="G37" s="419">
        <f>'Inputs PCFM'!AR95</f>
        <v>20.941714906665204</v>
      </c>
      <c r="H37" s="419">
        <f>'Inputs PCFM'!AS95</f>
        <v>0</v>
      </c>
      <c r="I37" s="419">
        <f>'Inputs PCFM'!AT95</f>
        <v>0</v>
      </c>
      <c r="J37" s="418"/>
    </row>
    <row r="38" spans="1:10">
      <c r="B38" s="426" t="s">
        <v>388</v>
      </c>
      <c r="C38" s="455" t="s">
        <v>106</v>
      </c>
      <c r="D38" s="481" t="s">
        <v>86</v>
      </c>
      <c r="E38" s="419">
        <f>'Inputs PCFM'!AP96</f>
        <v>0</v>
      </c>
      <c r="F38" s="419">
        <f>'Inputs PCFM'!AQ96</f>
        <v>0</v>
      </c>
      <c r="G38" s="419">
        <f>'Inputs PCFM'!AR96</f>
        <v>0</v>
      </c>
      <c r="H38" s="419">
        <f>'Inputs PCFM'!AS96</f>
        <v>0</v>
      </c>
      <c r="I38" s="419">
        <f>'Inputs PCFM'!AT96</f>
        <v>0</v>
      </c>
      <c r="J38" s="418"/>
    </row>
    <row r="39" spans="1:10">
      <c r="B39" s="426"/>
      <c r="C39" s="455"/>
      <c r="D39" s="481"/>
      <c r="E39" s="419"/>
      <c r="F39" s="419"/>
      <c r="G39" s="419"/>
      <c r="H39" s="419"/>
      <c r="I39" s="419"/>
      <c r="J39" s="418"/>
    </row>
    <row r="40" spans="1:10">
      <c r="B40" s="426" t="s">
        <v>389</v>
      </c>
      <c r="C40" s="463" t="s">
        <v>120</v>
      </c>
      <c r="E40" s="419">
        <f>'Inputs PCFM'!AP135</f>
        <v>-25.050196521728754</v>
      </c>
      <c r="F40" s="419">
        <f>'Inputs PCFM'!AQ135</f>
        <v>1.9051448821237584</v>
      </c>
      <c r="G40" s="419">
        <f>'Inputs PCFM'!AR135</f>
        <v>0</v>
      </c>
      <c r="H40" s="419">
        <f>'Inputs PCFM'!AS135</f>
        <v>0</v>
      </c>
      <c r="I40" s="419">
        <f>'Inputs PCFM'!AT135</f>
        <v>0</v>
      </c>
      <c r="J40" s="418"/>
    </row>
    <row r="41" spans="1:10">
      <c r="B41" s="426"/>
      <c r="C41" s="455"/>
      <c r="E41" s="419"/>
      <c r="F41" s="419"/>
      <c r="G41" s="419"/>
      <c r="H41" s="419"/>
      <c r="I41" s="419"/>
      <c r="J41" s="418"/>
    </row>
    <row r="42" spans="1:10">
      <c r="B42" s="428" t="s">
        <v>341</v>
      </c>
      <c r="D42" s="482"/>
      <c r="E42" s="419">
        <f>'Inputs PCFM'!AP217</f>
        <v>1.0847835302284383</v>
      </c>
      <c r="F42" s="419">
        <f>'Inputs PCFM'!AQ217</f>
        <v>1.1799638149272795</v>
      </c>
      <c r="G42" s="419">
        <f>'Inputs PCFM'!AR217</f>
        <v>1.243136825996721</v>
      </c>
      <c r="H42" s="419">
        <f>'Inputs PCFM'!AS217</f>
        <v>1.2518012818164204</v>
      </c>
      <c r="I42" s="419">
        <f>'Inputs PCFM'!AT217</f>
        <v>1.2549423724669737</v>
      </c>
      <c r="J42" s="418"/>
    </row>
    <row r="43" spans="1:10">
      <c r="B43" s="428" t="s">
        <v>425</v>
      </c>
      <c r="D43" s="482"/>
      <c r="E43" s="461">
        <f>'Inputs PCFM'!AP211</f>
        <v>4.4741803886011677E-2</v>
      </c>
      <c r="F43" s="461">
        <f>'Inputs PCFM'!AQ211</f>
        <v>8.7741270075143651E-2</v>
      </c>
      <c r="G43" s="461">
        <f>'Inputs PCFM'!AR211</f>
        <v>5.3538091821345057E-2</v>
      </c>
      <c r="H43" s="461">
        <f>'Inputs PCFM'!AS211</f>
        <v>6.969832795961528E-3</v>
      </c>
      <c r="I43" s="461">
        <f>'Inputs PCFM'!AT211</f>
        <v>2.5092566177880027E-3</v>
      </c>
      <c r="J43" s="418"/>
    </row>
    <row r="44" spans="1:10">
      <c r="E44" s="461"/>
      <c r="F44" s="461"/>
      <c r="G44" s="601">
        <f>G37*G42</f>
        <v>26.033417</v>
      </c>
      <c r="H44" s="461"/>
      <c r="I44" s="461"/>
    </row>
    <row r="45" spans="1:10">
      <c r="A45" s="428" t="s">
        <v>421</v>
      </c>
    </row>
    <row r="46" spans="1:10">
      <c r="A46" s="424"/>
      <c r="B46" s="428" t="s">
        <v>414</v>
      </c>
      <c r="E46" s="428">
        <f>'Customer Bills'!D9</f>
        <v>12812.479905685488</v>
      </c>
      <c r="F46" s="428">
        <f>'Customer Bills'!D10</f>
        <v>12809.893885450963</v>
      </c>
      <c r="G46" s="428">
        <f>'Customer Bills'!D11</f>
        <v>10523.703723698323</v>
      </c>
      <c r="H46" s="428">
        <f>'Customer Bills'!D12</f>
        <v>10345.157852138573</v>
      </c>
      <c r="I46" s="428">
        <f>'Customer Bills'!D13</f>
        <v>10169.641201952589</v>
      </c>
    </row>
    <row r="47" spans="1:10">
      <c r="B47" s="426" t="s">
        <v>410</v>
      </c>
      <c r="C47" s="463" t="s">
        <v>120</v>
      </c>
      <c r="E47" s="593">
        <f>'Customer Bills'!C22</f>
        <v>140.09577015513159</v>
      </c>
      <c r="F47" s="593">
        <f>'Customer Bills'!D22</f>
        <v>156.31687463701678</v>
      </c>
      <c r="G47" s="593">
        <f>'Customer Bills'!E22</f>
        <v>154.77530360785789</v>
      </c>
      <c r="H47" s="593">
        <f>'Customer Bills'!F22</f>
        <v>167.17902196249415</v>
      </c>
      <c r="I47" s="593">
        <f>'Customer Bills'!G22</f>
        <v>167.56124831996914</v>
      </c>
      <c r="J47" s="422"/>
    </row>
    <row r="48" spans="1:10">
      <c r="B48" s="465" t="s">
        <v>410</v>
      </c>
      <c r="C48" s="455" t="s">
        <v>106</v>
      </c>
      <c r="E48" s="593">
        <f>'Customer Bills'!C23</f>
        <v>129.14629163445139</v>
      </c>
      <c r="F48" s="593">
        <f>'Customer Bills'!D23</f>
        <v>132.48651170751967</v>
      </c>
      <c r="G48" s="593">
        <f>'Customer Bills'!E23</f>
        <v>124.69845000490332</v>
      </c>
      <c r="H48" s="593">
        <f>'Customer Bills'!F23</f>
        <v>134.26023602561921</v>
      </c>
      <c r="I48" s="593">
        <f>'Customer Bills'!G23</f>
        <v>135.17678233155601</v>
      </c>
      <c r="J48" s="419"/>
    </row>
    <row r="49" spans="1:10">
      <c r="B49" s="465"/>
      <c r="C49" s="455"/>
      <c r="E49" s="458"/>
      <c r="F49" s="458"/>
      <c r="G49" s="458"/>
      <c r="H49" s="458"/>
      <c r="I49" s="458"/>
      <c r="J49" s="422"/>
    </row>
    <row r="50" spans="1:10">
      <c r="A50" s="428" t="s">
        <v>426</v>
      </c>
    </row>
    <row r="51" spans="1:10">
      <c r="A51" s="424"/>
      <c r="B51" s="428" t="s">
        <v>402</v>
      </c>
      <c r="C51" s="463" t="s">
        <v>405</v>
      </c>
      <c r="E51" s="585">
        <f>'Recovered (Collected) Revenue'!C3</f>
        <v>414.01988699999998</v>
      </c>
      <c r="F51" s="585">
        <f>'Recovered (Collected) Revenue'!D3</f>
        <v>444.21530868979767</v>
      </c>
      <c r="G51" s="585">
        <f>'Recovered (Collected) Revenue'!E3</f>
        <v>509.55220964761918</v>
      </c>
      <c r="H51" s="585">
        <f>'Recovered (Collected) Revenue'!F3</f>
        <v>0</v>
      </c>
      <c r="I51" s="585">
        <f>'Recovered (Collected) Revenue'!G3</f>
        <v>0</v>
      </c>
    </row>
    <row r="52" spans="1:10">
      <c r="B52" s="465" t="s">
        <v>403</v>
      </c>
      <c r="C52" s="455" t="s">
        <v>405</v>
      </c>
      <c r="E52" s="585">
        <f>'Recovered (Collected) Revenue'!C4</f>
        <v>27.414380999999999</v>
      </c>
      <c r="F52" s="585">
        <f>'Recovered (Collected) Revenue'!D4</f>
        <v>53.154515990000007</v>
      </c>
      <c r="G52" s="585">
        <f>'Recovered (Collected) Revenue'!E4</f>
        <v>31.585275550000002</v>
      </c>
      <c r="H52" s="585">
        <f>'Recovered (Collected) Revenue'!F4</f>
        <v>0</v>
      </c>
      <c r="I52" s="585">
        <f>'Recovered (Collected) Revenue'!G4</f>
        <v>0</v>
      </c>
    </row>
    <row r="53" spans="1:10">
      <c r="B53" s="465"/>
      <c r="C53" s="455"/>
      <c r="E53" s="418"/>
      <c r="F53" s="418"/>
      <c r="G53" s="418"/>
      <c r="H53" s="418"/>
      <c r="I53" s="418"/>
    </row>
    <row r="54" spans="1:10" ht="14.25" customHeight="1">
      <c r="A54" s="428" t="s">
        <v>428</v>
      </c>
    </row>
    <row r="55" spans="1:10">
      <c r="A55" s="472"/>
      <c r="B55" s="428" t="s">
        <v>351</v>
      </c>
      <c r="C55" s="463" t="s">
        <v>405</v>
      </c>
      <c r="E55" s="585">
        <f>'NTS split out'!F42</f>
        <v>0</v>
      </c>
      <c r="F55" s="585">
        <f>'NTS split out'!G42</f>
        <v>-3.1815219236994476</v>
      </c>
      <c r="G55" s="585">
        <f>'NTS split out'!H42</f>
        <v>-8.2593874286428797</v>
      </c>
      <c r="H55" s="585">
        <f>'NTS split out'!I42</f>
        <v>0</v>
      </c>
      <c r="I55" s="585">
        <f>'NTS split out'!J42</f>
        <v>0</v>
      </c>
    </row>
    <row r="56" spans="1:10">
      <c r="B56" s="428" t="s">
        <v>352</v>
      </c>
      <c r="C56" s="455" t="s">
        <v>405</v>
      </c>
      <c r="E56" s="585">
        <f>'NTS split out'!F43</f>
        <v>9.1792377868559747</v>
      </c>
      <c r="F56" s="585">
        <f>'NTS split out'!G43</f>
        <v>2.1950701284585645</v>
      </c>
      <c r="G56" s="615">
        <f>'NTS split out'!H43</f>
        <v>0.17275519703176834</v>
      </c>
      <c r="H56" s="585">
        <f>'NTS split out'!I43</f>
        <v>2.0203862164177462</v>
      </c>
      <c r="I56" s="585">
        <f>'NTS split out'!J43</f>
        <v>0</v>
      </c>
    </row>
    <row r="57" spans="1:10">
      <c r="C57" s="455"/>
      <c r="E57" s="460"/>
      <c r="F57" s="460"/>
      <c r="G57" s="460"/>
      <c r="H57" s="460"/>
      <c r="I57" s="460"/>
    </row>
  </sheetData>
  <conditionalFormatting sqref="E19:I19">
    <cfRule type="expression" dxfId="11" priority="2">
      <formula>#REF!=FALSE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ACB3A-BD32-417B-B1DF-BDE04A9CFC38}">
  <sheetPr codeName="Sheet7"/>
  <dimension ref="A1:BH586"/>
  <sheetViews>
    <sheetView topLeftCell="A57" zoomScale="85" zoomScaleNormal="85" workbookViewId="0">
      <selection activeCell="A95" sqref="A95:XFD95"/>
    </sheetView>
  </sheetViews>
  <sheetFormatPr defaultColWidth="0" defaultRowHeight="15" zeroHeight="1" outlineLevelCol="1"/>
  <cols>
    <col min="1" max="4" width="1.85546875" style="142" customWidth="1"/>
    <col min="5" max="5" width="46.140625" style="142" customWidth="1"/>
    <col min="6" max="6" width="8.42578125" style="142" customWidth="1"/>
    <col min="7" max="7" width="14.42578125" style="142" customWidth="1"/>
    <col min="8" max="8" width="11" style="142" customWidth="1"/>
    <col min="9" max="9" width="12.140625" style="142" customWidth="1"/>
    <col min="10" max="10" width="1.85546875" style="142" customWidth="1"/>
    <col min="11" max="40" width="12.140625" style="142" hidden="1" customWidth="1" outlineLevel="1"/>
    <col min="41" max="41" width="15.140625" style="142" hidden="1" customWidth="1" outlineLevel="1"/>
    <col min="42" max="42" width="12.140625" style="142" customWidth="1" collapsed="1"/>
    <col min="43" max="46" width="12.140625" style="142" customWidth="1"/>
    <col min="47" max="47" width="10.5703125" style="142" customWidth="1"/>
    <col min="48" max="57" width="12.140625" style="142" customWidth="1"/>
    <col min="58" max="58" width="1.85546875" style="142" customWidth="1"/>
    <col min="59" max="16384" width="10.28515625" style="142" hidden="1"/>
  </cols>
  <sheetData>
    <row r="1" spans="1:58" s="125" customFormat="1" ht="19.5">
      <c r="A1" s="124" t="s">
        <v>190</v>
      </c>
      <c r="J1" s="126"/>
      <c r="K1" s="126"/>
      <c r="L1" s="126"/>
      <c r="M1" s="126"/>
      <c r="N1" s="126"/>
      <c r="O1" s="126"/>
      <c r="P1" s="126"/>
      <c r="Q1" s="126"/>
      <c r="R1" s="126"/>
      <c r="S1" s="126"/>
      <c r="T1" s="126"/>
      <c r="U1" s="126"/>
      <c r="V1" s="126"/>
      <c r="W1" s="126"/>
      <c r="X1" s="126"/>
      <c r="AI1" s="188"/>
      <c r="AJ1" s="188"/>
      <c r="AK1" s="188"/>
      <c r="AL1" s="131"/>
      <c r="AM1" s="188"/>
      <c r="AN1" s="188"/>
      <c r="AO1" s="131"/>
      <c r="AP1" s="129"/>
      <c r="AR1" s="128"/>
      <c r="AS1" s="130"/>
      <c r="AT1" s="130"/>
      <c r="AV1" s="131"/>
      <c r="AW1" s="188"/>
      <c r="AX1" s="188"/>
      <c r="AY1" s="129"/>
      <c r="AZ1" s="188"/>
      <c r="BA1" s="132"/>
      <c r="BB1" s="131"/>
      <c r="BC1" s="131"/>
      <c r="BD1" s="134"/>
    </row>
    <row r="2" spans="1:58" s="125" customFormat="1" ht="15" customHeight="1">
      <c r="B2" s="136" t="s">
        <v>146</v>
      </c>
    </row>
    <row r="3" spans="1:58" s="125" customFormat="1" hidden="1">
      <c r="E3" s="137" t="s">
        <v>111</v>
      </c>
      <c r="F3" s="137" t="s">
        <v>112</v>
      </c>
      <c r="G3" s="137" t="s">
        <v>113</v>
      </c>
      <c r="H3" s="137" t="s">
        <v>114</v>
      </c>
      <c r="I3" s="137" t="s">
        <v>115</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7"/>
      <c r="AP3" s="189" t="s">
        <v>116</v>
      </c>
      <c r="AQ3" s="190"/>
      <c r="AR3" s="190"/>
      <c r="AS3" s="190"/>
      <c r="AT3" s="190"/>
      <c r="AU3" s="190"/>
      <c r="AV3" s="190"/>
      <c r="AW3" s="190"/>
      <c r="AX3" s="190"/>
      <c r="AY3" s="190"/>
      <c r="AZ3" s="190"/>
      <c r="BA3" s="190"/>
      <c r="BB3" s="642" t="s">
        <v>191</v>
      </c>
      <c r="BC3" s="642" t="s">
        <v>192</v>
      </c>
      <c r="BD3" s="642" t="s">
        <v>193</v>
      </c>
      <c r="BE3" s="642" t="s">
        <v>194</v>
      </c>
      <c r="BF3" s="190"/>
    </row>
    <row r="4" spans="1:58" s="125" customFormat="1" ht="31.15" customHeight="1">
      <c r="E4" s="190" t="s">
        <v>117</v>
      </c>
      <c r="F4" s="190" t="s">
        <v>453</v>
      </c>
      <c r="G4" s="191"/>
      <c r="H4" s="191"/>
      <c r="I4" s="192">
        <v>45016</v>
      </c>
      <c r="J4" s="139"/>
      <c r="K4" s="193">
        <v>33328</v>
      </c>
      <c r="L4" s="193">
        <v>33694</v>
      </c>
      <c r="M4" s="193">
        <v>34059</v>
      </c>
      <c r="N4" s="193">
        <v>34424</v>
      </c>
      <c r="O4" s="193">
        <v>34789</v>
      </c>
      <c r="P4" s="193">
        <v>35155</v>
      </c>
      <c r="Q4" s="193">
        <v>35520</v>
      </c>
      <c r="R4" s="193">
        <v>35885</v>
      </c>
      <c r="S4" s="193">
        <v>36250</v>
      </c>
      <c r="T4" s="193">
        <v>36616</v>
      </c>
      <c r="U4" s="193">
        <v>36981</v>
      </c>
      <c r="V4" s="193">
        <v>37346</v>
      </c>
      <c r="W4" s="193">
        <v>37711</v>
      </c>
      <c r="X4" s="193">
        <v>38077</v>
      </c>
      <c r="Y4" s="193">
        <v>38442</v>
      </c>
      <c r="Z4" s="193">
        <v>38807</v>
      </c>
      <c r="AA4" s="193">
        <v>39172</v>
      </c>
      <c r="AB4" s="193">
        <v>39538</v>
      </c>
      <c r="AC4" s="193">
        <v>39903</v>
      </c>
      <c r="AD4" s="193">
        <v>40268</v>
      </c>
      <c r="AE4" s="193">
        <v>40633</v>
      </c>
      <c r="AF4" s="193">
        <v>40999</v>
      </c>
      <c r="AG4" s="193">
        <v>41364</v>
      </c>
      <c r="AH4" s="193">
        <v>41729</v>
      </c>
      <c r="AI4" s="193">
        <v>42094</v>
      </c>
      <c r="AJ4" s="193">
        <v>42460</v>
      </c>
      <c r="AK4" s="193">
        <v>42825</v>
      </c>
      <c r="AL4" s="193">
        <v>43190</v>
      </c>
      <c r="AM4" s="193">
        <v>43555</v>
      </c>
      <c r="AN4" s="193">
        <v>43921</v>
      </c>
      <c r="AO4" s="193">
        <v>44286</v>
      </c>
      <c r="AP4" s="193">
        <v>44651</v>
      </c>
      <c r="AQ4" s="193">
        <v>45016</v>
      </c>
      <c r="AR4" s="193">
        <v>45382</v>
      </c>
      <c r="AS4" s="193">
        <v>45747</v>
      </c>
      <c r="AT4" s="193">
        <v>46112</v>
      </c>
      <c r="AU4" s="193"/>
      <c r="AV4" s="190"/>
      <c r="AW4" s="190"/>
      <c r="AX4" s="190"/>
      <c r="AY4" s="190"/>
      <c r="AZ4" s="190"/>
      <c r="BA4" s="190"/>
      <c r="BB4" s="642"/>
      <c r="BC4" s="642"/>
      <c r="BD4" s="642"/>
      <c r="BE4" s="642"/>
      <c r="BF4" s="190"/>
    </row>
    <row r="5" spans="1:58" ht="15" customHeight="1"/>
    <row r="6" spans="1:58" ht="15" customHeight="1">
      <c r="B6" s="144" t="s">
        <v>195</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row>
    <row r="7" spans="1:58" ht="15" customHeight="1">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row>
    <row r="8" spans="1:58" ht="15" customHeight="1">
      <c r="C8" s="194" t="s">
        <v>196</v>
      </c>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row>
    <row r="9" spans="1:58" ht="15" customHeight="1">
      <c r="C9" s="176" t="s">
        <v>197</v>
      </c>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row>
    <row r="10" spans="1:58" ht="15" customHeight="1">
      <c r="J10" s="195"/>
      <c r="K10" s="195"/>
      <c r="L10" s="195"/>
      <c r="M10" s="195"/>
      <c r="N10" s="195"/>
      <c r="O10" s="195"/>
      <c r="P10" s="195"/>
      <c r="Q10" s="195"/>
      <c r="R10" s="195"/>
      <c r="S10" s="195"/>
      <c r="T10" s="195"/>
      <c r="U10" s="195"/>
      <c r="V10" s="195"/>
      <c r="W10" s="195"/>
      <c r="X10" s="195"/>
    </row>
    <row r="11" spans="1:58" s="196" customFormat="1" ht="15" customHeight="1">
      <c r="E11" s="197" t="s">
        <v>198</v>
      </c>
      <c r="F11" s="197"/>
      <c r="G11" s="196" t="s">
        <v>106</v>
      </c>
      <c r="H11" s="197"/>
      <c r="I11" s="198"/>
      <c r="J11" s="197"/>
      <c r="K11" s="197"/>
      <c r="L11" s="197"/>
      <c r="M11" s="197"/>
      <c r="N11" s="197"/>
      <c r="O11" s="197"/>
      <c r="P11" s="197"/>
      <c r="Q11" s="197"/>
      <c r="R11" s="197"/>
      <c r="S11" s="197"/>
      <c r="T11" s="197"/>
      <c r="U11" s="197"/>
      <c r="V11" s="197"/>
      <c r="W11" s="197"/>
      <c r="X11" s="197"/>
      <c r="Y11" s="197"/>
      <c r="Z11" s="197"/>
      <c r="AA11" s="197"/>
      <c r="AB11" s="197"/>
      <c r="AC11" s="142"/>
      <c r="AF11" s="199"/>
      <c r="AG11" s="199"/>
      <c r="AH11" s="142"/>
      <c r="AI11" s="142"/>
      <c r="AJ11" s="142"/>
      <c r="AK11" s="142"/>
      <c r="AL11" s="142"/>
      <c r="AM11" s="142"/>
      <c r="AN11" s="142"/>
      <c r="AO11" s="142"/>
      <c r="AP11" s="200">
        <v>17.584484436925397</v>
      </c>
      <c r="AQ11" s="200">
        <v>26.204201417121016</v>
      </c>
      <c r="AR11" s="200">
        <v>17.134199838694091</v>
      </c>
      <c r="AS11" s="200">
        <v>15.425335316354584</v>
      </c>
      <c r="AT11" s="200">
        <v>15.83166087969995</v>
      </c>
    </row>
    <row r="12" spans="1:58" s="196" customFormat="1" ht="15" customHeight="1">
      <c r="E12" s="197" t="s">
        <v>199</v>
      </c>
      <c r="G12" s="196" t="s">
        <v>106</v>
      </c>
      <c r="I12" s="201"/>
      <c r="AC12" s="142"/>
      <c r="AH12" s="142"/>
      <c r="AI12" s="142"/>
      <c r="AJ12" s="142"/>
      <c r="AK12" s="142"/>
      <c r="AL12" s="142"/>
      <c r="AM12" s="142"/>
      <c r="AN12" s="142"/>
      <c r="AO12" s="142"/>
      <c r="AP12" s="202">
        <v>26.774512243543828</v>
      </c>
      <c r="AQ12" s="202">
        <v>9.0100489153445338</v>
      </c>
      <c r="AR12" s="202">
        <v>16.41134374786256</v>
      </c>
      <c r="AS12" s="202">
        <v>20.69214141991657</v>
      </c>
      <c r="AT12" s="202">
        <v>21.391803289329751</v>
      </c>
    </row>
    <row r="13" spans="1:58" s="196" customFormat="1" ht="15" customHeight="1">
      <c r="E13" s="197" t="s">
        <v>200</v>
      </c>
      <c r="G13" s="196" t="s">
        <v>106</v>
      </c>
      <c r="I13" s="201"/>
      <c r="AH13" s="142"/>
      <c r="AI13" s="142"/>
      <c r="AJ13" s="142"/>
      <c r="AK13" s="142"/>
      <c r="AL13" s="142"/>
      <c r="AM13" s="142"/>
      <c r="AN13" s="142"/>
      <c r="AO13" s="142"/>
      <c r="AP13" s="200">
        <v>26.760768645104584</v>
      </c>
      <c r="AQ13" s="200">
        <v>25.789748495428537</v>
      </c>
      <c r="AR13" s="200">
        <v>25.015363787527036</v>
      </c>
      <c r="AS13" s="200">
        <v>25.139772847787569</v>
      </c>
      <c r="AT13" s="200">
        <v>25.208773653748107</v>
      </c>
    </row>
    <row r="14" spans="1:58" s="196" customFormat="1" ht="15" customHeight="1">
      <c r="E14" s="197" t="s">
        <v>201</v>
      </c>
      <c r="G14" s="196" t="s">
        <v>106</v>
      </c>
      <c r="I14" s="201"/>
      <c r="AH14" s="142"/>
      <c r="AI14" s="142"/>
      <c r="AJ14" s="142"/>
      <c r="AK14" s="142"/>
      <c r="AL14" s="142"/>
      <c r="AM14" s="142"/>
      <c r="AN14" s="142"/>
      <c r="AO14" s="142"/>
      <c r="AP14" s="200">
        <v>70.848212943045283</v>
      </c>
      <c r="AQ14" s="200">
        <v>69.29050482361329</v>
      </c>
      <c r="AR14" s="200">
        <v>68.79994603945272</v>
      </c>
      <c r="AS14" s="200">
        <v>66.71405812076992</v>
      </c>
      <c r="AT14" s="200">
        <v>65.944024152169149</v>
      </c>
    </row>
    <row r="15" spans="1:58" s="196" customFormat="1" ht="15" customHeight="1">
      <c r="E15" s="197" t="s">
        <v>202</v>
      </c>
      <c r="G15" s="196" t="s">
        <v>106</v>
      </c>
      <c r="I15" s="201"/>
      <c r="AE15" s="199"/>
      <c r="AF15" s="199"/>
      <c r="AG15" s="199"/>
      <c r="AH15" s="142"/>
      <c r="AI15" s="142"/>
      <c r="AJ15" s="142"/>
      <c r="AK15" s="142"/>
      <c r="AL15" s="142"/>
      <c r="AM15" s="142"/>
      <c r="AN15" s="142"/>
      <c r="AO15" s="142"/>
      <c r="AP15" s="200">
        <v>12.405731716048134</v>
      </c>
      <c r="AQ15" s="200">
        <v>12.670367013689702</v>
      </c>
      <c r="AR15" s="200">
        <v>12.44565988685893</v>
      </c>
      <c r="AS15" s="200">
        <v>12.59122699017726</v>
      </c>
      <c r="AT15" s="200">
        <v>12.135570087626384</v>
      </c>
    </row>
    <row r="16" spans="1:58" s="196" customFormat="1" ht="15" customHeight="1">
      <c r="E16" s="197" t="s">
        <v>203</v>
      </c>
      <c r="G16" s="196" t="s">
        <v>106</v>
      </c>
      <c r="I16" s="201"/>
      <c r="AE16" s="199"/>
      <c r="AF16" s="199"/>
      <c r="AG16" s="199"/>
      <c r="AH16" s="142"/>
      <c r="AI16" s="142"/>
      <c r="AJ16" s="142"/>
      <c r="AK16" s="142"/>
      <c r="AL16" s="142"/>
      <c r="AM16" s="142"/>
      <c r="AN16" s="142"/>
      <c r="AO16" s="142"/>
      <c r="AP16" s="203">
        <v>154.37370998466724</v>
      </c>
      <c r="AQ16" s="203">
        <v>142.96487066519711</v>
      </c>
      <c r="AR16" s="203">
        <v>139.80651330039532</v>
      </c>
      <c r="AS16" s="203">
        <v>140.56253469500589</v>
      </c>
      <c r="AT16" s="203">
        <v>140.51183206257332</v>
      </c>
    </row>
    <row r="17" spans="3:57" s="196" customFormat="1" ht="15" customHeight="1">
      <c r="E17" s="197"/>
      <c r="I17" s="201"/>
      <c r="AE17" s="199"/>
      <c r="AF17" s="199"/>
      <c r="AG17" s="199"/>
      <c r="AH17" s="142"/>
      <c r="AI17" s="142"/>
      <c r="AJ17" s="142"/>
      <c r="AK17" s="142"/>
      <c r="AL17" s="142"/>
      <c r="AM17" s="142"/>
      <c r="AN17" s="142"/>
      <c r="AO17" s="142"/>
    </row>
    <row r="18" spans="3:57" ht="15" customHeight="1">
      <c r="C18" s="194" t="s">
        <v>204</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row>
    <row r="19" spans="3:57" ht="15" customHeight="1">
      <c r="C19" s="176" t="s">
        <v>205</v>
      </c>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row>
    <row r="20" spans="3:57" s="196" customFormat="1" ht="15" customHeight="1">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142"/>
    </row>
    <row r="21" spans="3:57" ht="15" customHeight="1">
      <c r="E21" s="142" t="s">
        <v>454</v>
      </c>
      <c r="F21" s="153" t="s">
        <v>455</v>
      </c>
      <c r="G21" s="196" t="s">
        <v>106</v>
      </c>
      <c r="H21" s="153" t="s">
        <v>456</v>
      </c>
      <c r="I21" s="205" t="s">
        <v>457</v>
      </c>
      <c r="J21" s="196"/>
      <c r="AP21" s="206">
        <v>0</v>
      </c>
      <c r="AQ21" s="206">
        <v>0</v>
      </c>
      <c r="AR21" s="206">
        <v>0</v>
      </c>
      <c r="AS21" s="206">
        <v>0</v>
      </c>
      <c r="AT21" s="206">
        <v>0</v>
      </c>
      <c r="BB21" s="207" t="str">
        <f>CHOOSE(m_identity, [10]East!BB19, [10]London!BB19, '[10]North West'!BB19, '[10]West Midlands'!BB19, [10]Northern!BB19, [10]Scotland!BB19, [10]Southern!BB19, '[10]Wales &amp; West'!BB19)</f>
        <v>TIM</v>
      </c>
      <c r="BC21" s="203" t="str">
        <f>CHOOSE(m_identity, [10]East!BC19, [10]London!BC19, '[10]North West'!BC19, '[10]West Midlands'!BC19, [10]Northern!BC19, [10]Scotland!BC19, [10]Southern!BC19, '[10]Wales &amp; West'!BC19)</f>
        <v>RPEs Apply</v>
      </c>
      <c r="BD21" s="203" t="str">
        <f>CHOOSE(m_identity, [10]East!BD19, [10]London!BD19, '[10]North West'!BD19, '[10]West Midlands'!BD19, [10]Northern!BD19, [10]Scotland!BD19, [10]Southern!BD19, '[10]Wales &amp; West'!BD19)</f>
        <v>CapRate 1 (Baseline excl. Repex)</v>
      </c>
      <c r="BE21" s="208" t="str">
        <f>CHOOSE(m_identity, [10]East!BE19, [10]London!BE19, '[10]North West'!BE19, '[10]West Midlands'!BE19, [10]Northern!BE19, [10]Scotland!BE19, [10]Southern!BE19, '[10]Wales &amp; West'!BE19)</f>
        <v>Fast/Slow Split (excl repex)</v>
      </c>
    </row>
    <row r="22" spans="3:57" ht="15" customHeight="1">
      <c r="E22" s="142" t="s">
        <v>458</v>
      </c>
      <c r="F22" s="153" t="s">
        <v>459</v>
      </c>
      <c r="G22" s="196" t="s">
        <v>106</v>
      </c>
      <c r="H22" s="153" t="s">
        <v>460</v>
      </c>
      <c r="I22" s="209" t="s">
        <v>457</v>
      </c>
      <c r="J22" s="196"/>
      <c r="AP22" s="206">
        <v>23.08</v>
      </c>
      <c r="AQ22" s="206">
        <v>24.72</v>
      </c>
      <c r="AR22" s="206">
        <v>23.11</v>
      </c>
      <c r="AS22" s="206">
        <v>23.16</v>
      </c>
      <c r="AT22" s="206">
        <v>22.42</v>
      </c>
      <c r="BB22" s="210" t="str">
        <f>CHOOSE(m_identity, [10]East!BB20, [10]London!BB20, '[10]North West'!BB20, '[10]West Midlands'!BB20, [10]Northern!BB20, [10]Scotland!BB20, [10]Southern!BB20, '[10]Wales &amp; West'!BB20)</f>
        <v>TIM</v>
      </c>
      <c r="BC22" s="142" t="str">
        <f>CHOOSE(m_identity, [10]East!BC20, [10]London!BC20, '[10]North West'!BC20, '[10]West Midlands'!BC20, [10]Northern!BC20, [10]Scotland!BC20, [10]Southern!BC20, '[10]Wales &amp; West'!BC20)</f>
        <v>RPEs Apply</v>
      </c>
      <c r="BD22" s="142" t="str">
        <f>CHOOSE(m_identity, [10]East!BD20, [10]London!BD20, '[10]North West'!BD20, '[10]West Midlands'!BD20, [10]Northern!BD20, [10]Scotland!BD20, [10]Southern!BD20, '[10]Wales &amp; West'!BD20)</f>
        <v>CapRate 1 (Baseline excl. Repex)</v>
      </c>
      <c r="BE22" s="211" t="str">
        <f>CHOOSE(m_identity, [10]East!BE20, [10]London!BE20, '[10]North West'!BE20, '[10]West Midlands'!BE20, [10]Northern!BE20, [10]Scotland!BE20, [10]Southern!BE20, '[10]Wales &amp; West'!BE20)</f>
        <v>Fast/Slow Split (excl repex)</v>
      </c>
    </row>
    <row r="23" spans="3:57" ht="15" customHeight="1">
      <c r="E23" s="142" t="s">
        <v>461</v>
      </c>
      <c r="F23" s="153" t="s">
        <v>462</v>
      </c>
      <c r="G23" s="196" t="s">
        <v>106</v>
      </c>
      <c r="H23" s="153" t="s">
        <v>463</v>
      </c>
      <c r="I23" s="209" t="s">
        <v>457</v>
      </c>
      <c r="J23" s="196"/>
      <c r="AP23" s="206">
        <v>41.71</v>
      </c>
      <c r="AQ23" s="206">
        <v>41.24</v>
      </c>
      <c r="AR23" s="206">
        <v>41.16</v>
      </c>
      <c r="AS23" s="206">
        <v>39.22</v>
      </c>
      <c r="AT23" s="206">
        <v>40.56</v>
      </c>
      <c r="BB23" s="210" t="str">
        <f>CHOOSE(m_identity, [10]East!BB21, [10]London!BB21, '[10]North West'!BB21, '[10]West Midlands'!BB21, [10]Northern!BB21, [10]Scotland!BB21, [10]Southern!BB21, '[10]Wales &amp; West'!BB21)</f>
        <v>TIM</v>
      </c>
      <c r="BC23" s="142" t="str">
        <f>CHOOSE(m_identity, [10]East!BC21, [10]London!BC21, '[10]North West'!BC21, '[10]West Midlands'!BC21, [10]Northern!BC21, [10]Scotland!BC21, [10]Southern!BC21, '[10]Wales &amp; West'!BC21)</f>
        <v>RPEs Apply</v>
      </c>
      <c r="BD23" s="142" t="str">
        <f>CHOOSE(m_identity, [10]East!BD21, [10]London!BD21, '[10]North West'!BD21, '[10]West Midlands'!BD21, [10]Northern!BD21, [10]Scotland!BD21, [10]Southern!BD21, '[10]Wales &amp; West'!BD21)</f>
        <v>CapRate 1 (Baseline excl. Repex)</v>
      </c>
      <c r="BE23" s="211" t="str">
        <f>CHOOSE(m_identity, [10]East!BE21, [10]London!BE21, '[10]North West'!BE21, '[10]West Midlands'!BE21, [10]Northern!BE21, [10]Scotland!BE21, [10]Southern!BE21, '[10]Wales &amp; West'!BE21)</f>
        <v>Fast/Slow Split (excl repex)</v>
      </c>
    </row>
    <row r="24" spans="3:57" ht="15" customHeight="1">
      <c r="E24" s="142" t="s">
        <v>464</v>
      </c>
      <c r="F24" s="153" t="s">
        <v>465</v>
      </c>
      <c r="G24" s="196" t="s">
        <v>106</v>
      </c>
      <c r="H24" s="153" t="s">
        <v>466</v>
      </c>
      <c r="I24" s="209" t="s">
        <v>457</v>
      </c>
      <c r="J24" s="196"/>
      <c r="AP24" s="206">
        <v>11.26</v>
      </c>
      <c r="AQ24" s="206">
        <v>10.06</v>
      </c>
      <c r="AR24" s="206">
        <v>9.34</v>
      </c>
      <c r="AS24" s="206">
        <v>10</v>
      </c>
      <c r="AT24" s="206">
        <v>9.8000000000000007</v>
      </c>
      <c r="BB24" s="210" t="str">
        <f>CHOOSE(m_identity, [10]East!BB22, [10]London!BB22, '[10]North West'!BB22, '[10]West Midlands'!BB22, [10]Northern!BB22, [10]Scotland!BB22, [10]Southern!BB22, '[10]Wales &amp; West'!BB22)</f>
        <v>TIM</v>
      </c>
      <c r="BC24" s="142" t="str">
        <f>CHOOSE(m_identity, [10]East!BC22, [10]London!BC22, '[10]North West'!BC22, '[10]West Midlands'!BC22, [10]Northern!BC22, [10]Scotland!BC22, [10]Southern!BC22, '[10]Wales &amp; West'!BC22)</f>
        <v>RPEs Apply</v>
      </c>
      <c r="BD24" s="142" t="str">
        <f>CHOOSE(m_identity, [10]East!BD22, [10]London!BD22, '[10]North West'!BD22, '[10]West Midlands'!BD22, [10]Northern!BD22, [10]Scotland!BD22, [10]Southern!BD22, '[10]Wales &amp; West'!BD22)</f>
        <v>CapRate 1 (Baseline excl. Repex)</v>
      </c>
      <c r="BE24" s="211" t="str">
        <f>CHOOSE(m_identity, [10]East!BE22, [10]London!BE22, '[10]North West'!BE22, '[10]West Midlands'!BE22, [10]Northern!BE22, [10]Scotland!BE22, [10]Southern!BE22, '[10]Wales &amp; West'!BE22)</f>
        <v>Fast/Slow Split (excl repex)</v>
      </c>
    </row>
    <row r="25" spans="3:57" ht="15" customHeight="1">
      <c r="E25" s="142" t="s">
        <v>467</v>
      </c>
      <c r="F25" s="153" t="s">
        <v>468</v>
      </c>
      <c r="G25" s="196" t="s">
        <v>106</v>
      </c>
      <c r="H25" s="153" t="s">
        <v>469</v>
      </c>
      <c r="I25" s="209" t="s">
        <v>457</v>
      </c>
      <c r="J25" s="196"/>
      <c r="K25" s="195"/>
      <c r="L25" s="195"/>
      <c r="M25" s="195"/>
      <c r="N25" s="195"/>
      <c r="O25" s="195"/>
      <c r="P25" s="195"/>
      <c r="Q25" s="195"/>
      <c r="R25" s="195"/>
      <c r="S25" s="195"/>
      <c r="T25" s="195"/>
      <c r="U25" s="195"/>
      <c r="V25" s="195"/>
      <c r="W25" s="195"/>
      <c r="X25" s="195"/>
      <c r="AP25" s="206">
        <v>0</v>
      </c>
      <c r="AQ25" s="206">
        <v>0</v>
      </c>
      <c r="AR25" s="206">
        <v>0</v>
      </c>
      <c r="AS25" s="206">
        <v>0</v>
      </c>
      <c r="AT25" s="206">
        <v>0</v>
      </c>
      <c r="BB25" s="210" t="str">
        <f>CHOOSE(m_identity, [10]East!BB23, [10]London!BB23, '[10]North West'!BB23, '[10]West Midlands'!BB23, [10]Northern!BB23, [10]Scotland!BB23, [10]Southern!BB23, '[10]Wales &amp; West'!BB23)</f>
        <v>TIM</v>
      </c>
      <c r="BC25" s="142" t="str">
        <f>CHOOSE(m_identity, [10]East!BC23, [10]London!BC23, '[10]North West'!BC23, '[10]West Midlands'!BC23, [10]Northern!BC23, [10]Scotland!BC23, [10]Southern!BC23, '[10]Wales &amp; West'!BC23)</f>
        <v>RPEs Apply</v>
      </c>
      <c r="BD25" s="142" t="str">
        <f>CHOOSE(m_identity, [10]East!BD23, [10]London!BD23, '[10]North West'!BD23, '[10]West Midlands'!BD23, [10]Northern!BD23, [10]Scotland!BD23, [10]Southern!BD23, '[10]Wales &amp; West'!BD23)</f>
        <v>CapRate 1 (Baseline excl. Repex)</v>
      </c>
      <c r="BE25" s="211" t="str">
        <f>CHOOSE(m_identity, [10]East!BE23, [10]London!BE23, '[10]North West'!BE23, '[10]West Midlands'!BE23, [10]Northern!BE23, [10]Scotland!BE23, [10]Southern!BE23, '[10]Wales &amp; West'!BE23)</f>
        <v>Fast/Slow Split (excl repex)</v>
      </c>
    </row>
    <row r="26" spans="3:57" ht="15" customHeight="1">
      <c r="E26" s="142" t="s">
        <v>470</v>
      </c>
      <c r="F26" s="153" t="s">
        <v>471</v>
      </c>
      <c r="G26" s="196" t="s">
        <v>106</v>
      </c>
      <c r="H26" s="153" t="s">
        <v>472</v>
      </c>
      <c r="I26" s="209" t="s">
        <v>457</v>
      </c>
      <c r="J26" s="196"/>
      <c r="K26" s="195"/>
      <c r="L26" s="195"/>
      <c r="M26" s="195"/>
      <c r="N26" s="195"/>
      <c r="O26" s="195"/>
      <c r="P26" s="195"/>
      <c r="Q26" s="195"/>
      <c r="R26" s="195"/>
      <c r="S26" s="195"/>
      <c r="T26" s="195"/>
      <c r="U26" s="195"/>
      <c r="V26" s="195"/>
      <c r="W26" s="195"/>
      <c r="X26" s="195"/>
      <c r="AP26" s="206">
        <v>0</v>
      </c>
      <c r="AQ26" s="206">
        <v>0</v>
      </c>
      <c r="AR26" s="206">
        <v>0</v>
      </c>
      <c r="AS26" s="206">
        <v>0</v>
      </c>
      <c r="AT26" s="206">
        <v>0</v>
      </c>
      <c r="BB26" s="210" t="str">
        <f>CHOOSE(m_identity, [10]East!BB24, [10]London!BB24, '[10]North West'!BB24, '[10]West Midlands'!BB24, [10]Northern!BB24, [10]Scotland!BB24, [10]Southern!BB24, '[10]Wales &amp; West'!BB24)</f>
        <v>TIM</v>
      </c>
      <c r="BC26" s="142" t="str">
        <f>CHOOSE(m_identity, [10]East!BC24, [10]London!BC24, '[10]North West'!BC24, '[10]West Midlands'!BC24, [10]Northern!BC24, [10]Scotland!BC24, [10]Southern!BC24, '[10]Wales &amp; West'!BC24)</f>
        <v>RPEs Apply</v>
      </c>
      <c r="BD26" s="142" t="str">
        <f>CHOOSE(m_identity, [10]East!BD24, [10]London!BD24, '[10]North West'!BD24, '[10]West Midlands'!BD24, [10]Northern!BD24, [10]Scotland!BD24, [10]Southern!BD24, '[10]Wales &amp; West'!BD24)</f>
        <v>CapRate 1 (Baseline excl. Repex)</v>
      </c>
      <c r="BE26" s="211" t="str">
        <f>CHOOSE(m_identity, [10]East!BE24, [10]London!BE24, '[10]North West'!BE24, '[10]West Midlands'!BE24, [10]Northern!BE24, [10]Scotland!BE24, [10]Southern!BE24, '[10]Wales &amp; West'!BE24)</f>
        <v>Fast/Slow Split (excl repex)</v>
      </c>
    </row>
    <row r="27" spans="3:57" ht="15" customHeight="1">
      <c r="E27" s="142" t="s">
        <v>473</v>
      </c>
      <c r="F27" s="153" t="s">
        <v>474</v>
      </c>
      <c r="G27" s="196" t="s">
        <v>106</v>
      </c>
      <c r="H27" s="153" t="s">
        <v>475</v>
      </c>
      <c r="I27" s="209" t="s">
        <v>457</v>
      </c>
      <c r="J27" s="196"/>
      <c r="K27" s="195"/>
      <c r="L27" s="195"/>
      <c r="M27" s="195"/>
      <c r="N27" s="195"/>
      <c r="O27" s="195"/>
      <c r="P27" s="195"/>
      <c r="Q27" s="195"/>
      <c r="R27" s="195"/>
      <c r="S27" s="195"/>
      <c r="T27" s="195"/>
      <c r="U27" s="195"/>
      <c r="V27" s="195"/>
      <c r="W27" s="195"/>
      <c r="X27" s="195"/>
      <c r="AP27" s="206">
        <v>0</v>
      </c>
      <c r="AQ27" s="206">
        <v>0</v>
      </c>
      <c r="AR27" s="206">
        <v>0</v>
      </c>
      <c r="AS27" s="206">
        <v>0</v>
      </c>
      <c r="AT27" s="206">
        <v>0</v>
      </c>
      <c r="BB27" s="210" t="str">
        <f>CHOOSE(m_identity, [10]East!BB25, [10]London!BB25, '[10]North West'!BB25, '[10]West Midlands'!BB25, [10]Northern!BB25, [10]Scotland!BB25, [10]Southern!BB25, '[10]Wales &amp; West'!BB25)</f>
        <v>TIM</v>
      </c>
      <c r="BC27" s="142" t="str">
        <f>CHOOSE(m_identity, [10]East!BC25, [10]London!BC25, '[10]North West'!BC25, '[10]West Midlands'!BC25, [10]Northern!BC25, [10]Scotland!BC25, [10]Southern!BC25, '[10]Wales &amp; West'!BC25)</f>
        <v>RPEs Apply</v>
      </c>
      <c r="BD27" s="142" t="str">
        <f>CHOOSE(m_identity, [10]East!BD25, [10]London!BD25, '[10]North West'!BD25, '[10]West Midlands'!BD25, [10]Northern!BD25, [10]Scotland!BD25, [10]Southern!BD25, '[10]Wales &amp; West'!BD25)</f>
        <v>CapRate 1 (Baseline excl. Repex)</v>
      </c>
      <c r="BE27" s="211" t="str">
        <f>CHOOSE(m_identity, [10]East!BE25, [10]London!BE25, '[10]North West'!BE25, '[10]West Midlands'!BE25, [10]Northern!BE25, [10]Scotland!BE25, [10]Southern!BE25, '[10]Wales &amp; West'!BE25)</f>
        <v>Fast/Slow Split (excl repex)</v>
      </c>
    </row>
    <row r="28" spans="3:57" ht="15" customHeight="1">
      <c r="E28" s="142" t="s">
        <v>476</v>
      </c>
      <c r="F28" s="153" t="s">
        <v>477</v>
      </c>
      <c r="G28" s="196" t="s">
        <v>106</v>
      </c>
      <c r="H28" s="153" t="s">
        <v>478</v>
      </c>
      <c r="I28" s="209" t="s">
        <v>457</v>
      </c>
      <c r="J28" s="196"/>
      <c r="K28" s="195"/>
      <c r="L28" s="195"/>
      <c r="M28" s="195"/>
      <c r="N28" s="195"/>
      <c r="O28" s="195"/>
      <c r="P28" s="195"/>
      <c r="Q28" s="195"/>
      <c r="R28" s="195"/>
      <c r="S28" s="195"/>
      <c r="T28" s="195"/>
      <c r="U28" s="195"/>
      <c r="V28" s="195"/>
      <c r="W28" s="195"/>
      <c r="X28" s="195"/>
      <c r="AP28" s="206">
        <v>0.67296751332770599</v>
      </c>
      <c r="AQ28" s="206">
        <v>0.90159374935202052</v>
      </c>
      <c r="AR28" s="206">
        <v>1.5</v>
      </c>
      <c r="AS28" s="206">
        <v>9.9454387373202753</v>
      </c>
      <c r="AT28" s="206">
        <v>0</v>
      </c>
      <c r="BB28" s="210" t="str">
        <f>CHOOSE(m_identity, [10]East!BB26, [10]London!BB26, '[10]North West'!BB26, '[10]West Midlands'!BB26, [10]Northern!BB26, [10]Scotland!BB26, [10]Southern!BB26, '[10]Wales &amp; West'!BB26)</f>
        <v>TIM</v>
      </c>
      <c r="BC28" s="142" t="str">
        <f>CHOOSE(m_identity, [10]East!BC26, [10]London!BC26, '[10]North West'!BC26, '[10]West Midlands'!BC26, [10]Northern!BC26, [10]Scotland!BC26, [10]Southern!BC26, '[10]Wales &amp; West'!BC26)</f>
        <v>RPEs Apply</v>
      </c>
      <c r="BD28" s="142" t="str">
        <f>CHOOSE(m_identity, [10]East!BD26, [10]London!BD26, '[10]North West'!BD26, '[10]West Midlands'!BD26, [10]Northern!BD26, [10]Scotland!BD26, [10]Southern!BD26, '[10]Wales &amp; West'!BD26)</f>
        <v>CapRate 1 (Baseline excl. Repex)</v>
      </c>
      <c r="BE28" s="211" t="str">
        <f>CHOOSE(m_identity, [10]East!BE26, [10]London!BE26, '[10]North West'!BE26, '[10]West Midlands'!BE26, [10]Northern!BE26, [10]Scotland!BE26, [10]Southern!BE26, '[10]Wales &amp; West'!BE26)</f>
        <v>Fast/Slow Split (excl repex)</v>
      </c>
    </row>
    <row r="29" spans="3:57" ht="15" customHeight="1">
      <c r="E29" s="142" t="s">
        <v>479</v>
      </c>
      <c r="F29" s="153" t="s">
        <v>480</v>
      </c>
      <c r="G29" s="196" t="s">
        <v>106</v>
      </c>
      <c r="H29" s="153" t="s">
        <v>481</v>
      </c>
      <c r="I29" s="209" t="s">
        <v>457</v>
      </c>
      <c r="J29" s="196"/>
      <c r="K29" s="195"/>
      <c r="L29" s="195"/>
      <c r="M29" s="195"/>
      <c r="N29" s="195"/>
      <c r="O29" s="195"/>
      <c r="P29" s="195"/>
      <c r="Q29" s="195"/>
      <c r="R29" s="195"/>
      <c r="S29" s="195"/>
      <c r="T29" s="195"/>
      <c r="U29" s="195"/>
      <c r="V29" s="195"/>
      <c r="W29" s="195"/>
      <c r="X29" s="195"/>
      <c r="AP29" s="206">
        <v>0.22</v>
      </c>
      <c r="AQ29" s="206">
        <v>7.9999999999999988E-2</v>
      </c>
      <c r="AR29" s="206">
        <v>0.28999999999999998</v>
      </c>
      <c r="AS29" s="206">
        <v>1.2800000000000002</v>
      </c>
      <c r="AT29" s="206">
        <v>0.74000000000000021</v>
      </c>
      <c r="BB29" s="210" t="str">
        <f>CHOOSE(m_identity, [10]East!BB27, [10]London!BB27, '[10]North West'!BB27, '[10]West Midlands'!BB27, [10]Northern!BB27, [10]Scotland!BB27, [10]Southern!BB27, '[10]Wales &amp; West'!BB27)</f>
        <v>TIM</v>
      </c>
      <c r="BC29" s="142" t="str">
        <f>CHOOSE(m_identity, [10]East!BC27, [10]London!BC27, '[10]North West'!BC27, '[10]West Midlands'!BC27, [10]Northern!BC27, [10]Scotland!BC27, [10]Southern!BC27, '[10]Wales &amp; West'!BC27)</f>
        <v>RPEs Apply</v>
      </c>
      <c r="BD29" s="142" t="str">
        <f>CHOOSE(m_identity, [10]East!BD27, [10]London!BD27, '[10]North West'!BD27, '[10]West Midlands'!BD27, [10]Northern!BD27, [10]Scotland!BD27, [10]Southern!BD27, '[10]Wales &amp; West'!BD27)</f>
        <v>CapRate 1 (Baseline excl. Repex)</v>
      </c>
      <c r="BE29" s="211" t="str">
        <f>CHOOSE(m_identity, [10]East!BE27, [10]London!BE27, '[10]North West'!BE27, '[10]West Midlands'!BE27, [10]Northern!BE27, [10]Scotland!BE27, [10]Southern!BE27, '[10]Wales &amp; West'!BE27)</f>
        <v>Fast/Slow Split (excl repex)</v>
      </c>
    </row>
    <row r="30" spans="3:57" ht="15" customHeight="1">
      <c r="E30" s="142" t="s">
        <v>482</v>
      </c>
      <c r="F30" s="153" t="s">
        <v>483</v>
      </c>
      <c r="G30" s="196" t="s">
        <v>106</v>
      </c>
      <c r="H30" s="153" t="s">
        <v>484</v>
      </c>
      <c r="I30" s="209" t="s">
        <v>457</v>
      </c>
      <c r="J30" s="196"/>
      <c r="K30" s="195"/>
      <c r="L30" s="195"/>
      <c r="M30" s="195"/>
      <c r="N30" s="195"/>
      <c r="O30" s="195"/>
      <c r="P30" s="195"/>
      <c r="Q30" s="195"/>
      <c r="R30" s="195"/>
      <c r="S30" s="195"/>
      <c r="T30" s="195"/>
      <c r="U30" s="195"/>
      <c r="V30" s="195"/>
      <c r="W30" s="195"/>
      <c r="X30" s="195"/>
      <c r="AP30" s="206">
        <v>0</v>
      </c>
      <c r="AQ30" s="206">
        <v>0</v>
      </c>
      <c r="AR30" s="206">
        <v>0</v>
      </c>
      <c r="AS30" s="206">
        <v>0</v>
      </c>
      <c r="AT30" s="206">
        <v>0</v>
      </c>
      <c r="BB30" s="210" t="str">
        <f>CHOOSE(m_identity, [10]East!BB28, [10]London!BB28, '[10]North West'!BB28, '[10]West Midlands'!BB28, [10]Northern!BB28, [10]Scotland!BB28, [10]Southern!BB28, '[10]Wales &amp; West'!BB28)</f>
        <v>TIM</v>
      </c>
      <c r="BC30" s="142" t="str">
        <f>CHOOSE(m_identity, [10]East!BC28, [10]London!BC28, '[10]North West'!BC28, '[10]West Midlands'!BC28, [10]Northern!BC28, [10]Scotland!BC28, [10]Southern!BC28, '[10]Wales &amp; West'!BC28)</f>
        <v>RPEs Apply</v>
      </c>
      <c r="BD30" s="142" t="str">
        <f>CHOOSE(m_identity, [10]East!BD28, [10]London!BD28, '[10]North West'!BD28, '[10]West Midlands'!BD28, [10]Northern!BD28, [10]Scotland!BD28, [10]Southern!BD28, '[10]Wales &amp; West'!BD28)</f>
        <v>CapRate 1 (Baseline excl. Repex)</v>
      </c>
      <c r="BE30" s="211" t="str">
        <f>CHOOSE(m_identity, [10]East!BE28, [10]London!BE28, '[10]North West'!BE28, '[10]West Midlands'!BE28, [10]Northern!BE28, [10]Scotland!BE28, [10]Southern!BE28, '[10]Wales &amp; West'!BE28)</f>
        <v>Fast/Slow Split (excl repex)</v>
      </c>
    </row>
    <row r="31" spans="3:57" ht="15" customHeight="1">
      <c r="E31" s="142" t="s">
        <v>485</v>
      </c>
      <c r="F31" s="153" t="s">
        <v>486</v>
      </c>
      <c r="G31" s="196" t="s">
        <v>106</v>
      </c>
      <c r="H31" s="153" t="s">
        <v>487</v>
      </c>
      <c r="I31" s="209" t="s">
        <v>457</v>
      </c>
      <c r="J31" s="196"/>
      <c r="K31" s="195"/>
      <c r="L31" s="195"/>
      <c r="M31" s="195"/>
      <c r="N31" s="195"/>
      <c r="O31" s="195"/>
      <c r="P31" s="195"/>
      <c r="Q31" s="195"/>
      <c r="R31" s="195"/>
      <c r="S31" s="195"/>
      <c r="T31" s="195"/>
      <c r="U31" s="195"/>
      <c r="V31" s="195"/>
      <c r="W31" s="195"/>
      <c r="X31" s="195"/>
      <c r="AP31" s="206">
        <v>0.36299999999999999</v>
      </c>
      <c r="AQ31" s="206">
        <v>0.36299999999999999</v>
      </c>
      <c r="AR31" s="206">
        <v>0.36299999999999999</v>
      </c>
      <c r="AS31" s="206">
        <v>0</v>
      </c>
      <c r="AT31" s="206">
        <v>0</v>
      </c>
      <c r="BB31" s="210" t="str">
        <f>CHOOSE(m_identity, [10]East!BB29, [10]London!BB29, '[10]North West'!BB29, '[10]West Midlands'!BB29, [10]Northern!BB29, [10]Scotland!BB29, [10]Southern!BB29, '[10]Wales &amp; West'!BB29)</f>
        <v>Non-Tim</v>
      </c>
      <c r="BC31" s="142" t="str">
        <f>CHOOSE(m_identity, [10]East!BC29, [10]London!BC29, '[10]North West'!BC29, '[10]West Midlands'!BC29, [10]Northern!BC29, [10]Scotland!BC29, [10]Southern!BC29, '[10]Wales &amp; West'!BC29)</f>
        <v>RPEs Don’t Apply (Outturn)</v>
      </c>
      <c r="BD31" s="142" t="str">
        <f>CHOOSE(m_identity, [10]East!BD29, [10]London!BD29, '[10]North West'!BD29, '[10]West Midlands'!BD29, [10]Northern!BD29, [10]Scotland!BD29, [10]Southern!BD29, '[10]Wales &amp; West'!BD29)</f>
        <v>CapRate 1 (Baseline excl. Repex)</v>
      </c>
      <c r="BE31" s="211" t="str">
        <f>CHOOSE(m_identity, [10]East!BE29, [10]London!BE29, '[10]North West'!BE29, '[10]West Midlands'!BE29, [10]Northern!BE29, [10]Scotland!BE29, [10]Southern!BE29, '[10]Wales &amp; West'!BE29)</f>
        <v>Fast/Slow Split (excl repex)</v>
      </c>
    </row>
    <row r="32" spans="3:57" ht="15" customHeight="1">
      <c r="E32" s="142" t="s">
        <v>488</v>
      </c>
      <c r="F32" s="153" t="s">
        <v>489</v>
      </c>
      <c r="G32" s="196" t="s">
        <v>106</v>
      </c>
      <c r="H32" s="153" t="s">
        <v>490</v>
      </c>
      <c r="I32" s="209" t="s">
        <v>457</v>
      </c>
      <c r="J32" s="196"/>
      <c r="K32" s="195"/>
      <c r="L32" s="195"/>
      <c r="M32" s="195"/>
      <c r="N32" s="195"/>
      <c r="O32" s="195"/>
      <c r="P32" s="195"/>
      <c r="Q32" s="195"/>
      <c r="R32" s="195"/>
      <c r="S32" s="195"/>
      <c r="T32" s="195"/>
      <c r="U32" s="195"/>
      <c r="V32" s="195"/>
      <c r="W32" s="195"/>
      <c r="X32" s="195"/>
      <c r="AP32" s="206">
        <v>0.98099999999999998</v>
      </c>
      <c r="AQ32" s="206">
        <v>0.85</v>
      </c>
      <c r="AR32" s="206">
        <v>1.603</v>
      </c>
      <c r="AS32" s="206">
        <v>0.66100000000000003</v>
      </c>
      <c r="AT32" s="206">
        <v>0.76400000000000001</v>
      </c>
      <c r="BB32" s="210" t="str">
        <f>CHOOSE(m_identity, [10]East!BB30, [10]London!BB30, '[10]North West'!BB30, '[10]West Midlands'!BB30, [10]Northern!BB30, [10]Scotland!BB30, [10]Southern!BB30, '[10]Wales &amp; West'!BB30)</f>
        <v>TIM</v>
      </c>
      <c r="BC32" s="142" t="str">
        <f>CHOOSE(m_identity, [10]East!BC30, [10]London!BC30, '[10]North West'!BC30, '[10]West Midlands'!BC30, [10]Northern!BC30, [10]Scotland!BC30, [10]Southern!BC30, '[10]Wales &amp; West'!BC30)</f>
        <v>RPEs Apply</v>
      </c>
      <c r="BD32" s="142" t="str">
        <f>CHOOSE(m_identity, [10]East!BD30, [10]London!BD30, '[10]North West'!BD30, '[10]West Midlands'!BD30, [10]Northern!BD30, [10]Scotland!BD30, [10]Southern!BD30, '[10]Wales &amp; West'!BD30)</f>
        <v>CapRate 1 (Baseline excl. Repex)</v>
      </c>
      <c r="BE32" s="211" t="str">
        <f>CHOOSE(m_identity, [10]East!BE30, [10]London!BE30, '[10]North West'!BE30, '[10]West Midlands'!BE30, [10]Northern!BE30, [10]Scotland!BE30, [10]Southern!BE30, '[10]Wales &amp; West'!BE30)</f>
        <v>Fast/Slow Split (excl repex)</v>
      </c>
    </row>
    <row r="33" spans="5:57" ht="15" customHeight="1">
      <c r="E33" s="142" t="s">
        <v>491</v>
      </c>
      <c r="F33" s="153" t="s">
        <v>492</v>
      </c>
      <c r="G33" s="196" t="s">
        <v>106</v>
      </c>
      <c r="H33" s="153" t="s">
        <v>493</v>
      </c>
      <c r="I33" s="209" t="s">
        <v>457</v>
      </c>
      <c r="J33" s="196"/>
      <c r="AP33" s="206">
        <v>0</v>
      </c>
      <c r="AQ33" s="206">
        <v>0</v>
      </c>
      <c r="AR33" s="206">
        <v>0</v>
      </c>
      <c r="AS33" s="206">
        <v>0</v>
      </c>
      <c r="AT33" s="206">
        <v>0</v>
      </c>
      <c r="BB33" s="210" t="str">
        <f>CHOOSE(m_identity, [10]East!BB31, [10]London!BB31, '[10]North West'!BB31, '[10]West Midlands'!BB31, [10]Northern!BB31, [10]Scotland!BB31, [10]Southern!BB31, '[10]Wales &amp; West'!BB31)</f>
        <v>TIM</v>
      </c>
      <c r="BC33" s="142" t="str">
        <f>CHOOSE(m_identity, [10]East!BC31, [10]London!BC31, '[10]North West'!BC31, '[10]West Midlands'!BC31, [10]Northern!BC31, [10]Scotland!BC31, [10]Southern!BC31, '[10]Wales &amp; West'!BC31)</f>
        <v>RPEs Apply</v>
      </c>
      <c r="BD33" s="142" t="str">
        <f>CHOOSE(m_identity, [10]East!BD31, [10]London!BD31, '[10]North West'!BD31, '[10]West Midlands'!BD31, [10]Northern!BD31, [10]Scotland!BD31, [10]Southern!BD31, '[10]Wales &amp; West'!BD31)</f>
        <v>CapRate 1 (Baseline excl. Repex)</v>
      </c>
      <c r="BE33" s="211" t="str">
        <f>CHOOSE(m_identity, [10]East!BE31, [10]London!BE31, '[10]North West'!BE31, '[10]West Midlands'!BE31, [10]Northern!BE31, [10]Scotland!BE31, [10]Southern!BE31, '[10]Wales &amp; West'!BE31)</f>
        <v>Fast/Slow Split (excl repex)</v>
      </c>
    </row>
    <row r="34" spans="5:57" ht="15" customHeight="1">
      <c r="E34" s="142" t="s">
        <v>494</v>
      </c>
      <c r="F34" s="153" t="s">
        <v>495</v>
      </c>
      <c r="G34" s="196" t="s">
        <v>106</v>
      </c>
      <c r="H34" s="153" t="s">
        <v>496</v>
      </c>
      <c r="I34" s="209" t="s">
        <v>457</v>
      </c>
      <c r="J34" s="196"/>
      <c r="AP34" s="206">
        <v>0</v>
      </c>
      <c r="AQ34" s="206">
        <v>0</v>
      </c>
      <c r="AR34" s="206">
        <v>0</v>
      </c>
      <c r="AS34" s="206">
        <v>0</v>
      </c>
      <c r="AT34" s="206">
        <v>0</v>
      </c>
      <c r="BB34" s="210" t="str">
        <f>CHOOSE(m_identity, [10]East!BB32, [10]London!BB32, '[10]North West'!BB32, '[10]West Midlands'!BB32, [10]Northern!BB32, [10]Scotland!BB32, [10]Southern!BB32, '[10]Wales &amp; West'!BB32)</f>
        <v>TIM</v>
      </c>
      <c r="BC34" s="142" t="str">
        <f>CHOOSE(m_identity, [10]East!BC32, [10]London!BC32, '[10]North West'!BC32, '[10]West Midlands'!BC32, [10]Northern!BC32, [10]Scotland!BC32, [10]Southern!BC32, '[10]Wales &amp; West'!BC32)</f>
        <v>RPEs Apply</v>
      </c>
      <c r="BD34" s="142" t="str">
        <f>CHOOSE(m_identity, [10]East!BD32, [10]London!BD32, '[10]North West'!BD32, '[10]West Midlands'!BD32, [10]Northern!BD32, [10]Scotland!BD32, [10]Southern!BD32, '[10]Wales &amp; West'!BD32)</f>
        <v>CapRate 1 (Baseline excl. Repex)</v>
      </c>
      <c r="BE34" s="211" t="str">
        <f>CHOOSE(m_identity, [10]East!BE32, [10]London!BE32, '[10]North West'!BE32, '[10]West Midlands'!BE32, [10]Northern!BE32, [10]Scotland!BE32, [10]Southern!BE32, '[10]Wales &amp; West'!BE32)</f>
        <v>Fast/Slow Split (excl repex)</v>
      </c>
    </row>
    <row r="35" spans="5:57" ht="15" customHeight="1">
      <c r="E35" s="142" t="s">
        <v>497</v>
      </c>
      <c r="F35" s="153" t="s">
        <v>498</v>
      </c>
      <c r="G35" s="196" t="s">
        <v>106</v>
      </c>
      <c r="H35" s="153" t="s">
        <v>499</v>
      </c>
      <c r="I35" s="209" t="s">
        <v>457</v>
      </c>
      <c r="J35" s="196"/>
      <c r="AP35" s="206">
        <v>0</v>
      </c>
      <c r="AQ35" s="206">
        <v>0</v>
      </c>
      <c r="AR35" s="206">
        <v>0</v>
      </c>
      <c r="AS35" s="206">
        <v>0</v>
      </c>
      <c r="AT35" s="206">
        <v>0</v>
      </c>
      <c r="BB35" s="210" t="str">
        <f>CHOOSE(m_identity, [10]East!BB33, [10]London!BB33, '[10]North West'!BB33, '[10]West Midlands'!BB33, [10]Northern!BB33, [10]Scotland!BB33, [10]Southern!BB33, '[10]Wales &amp; West'!BB33)</f>
        <v>TIM</v>
      </c>
      <c r="BC35" s="142" t="str">
        <f>CHOOSE(m_identity, [10]East!BC33, [10]London!BC33, '[10]North West'!BC33, '[10]West Midlands'!BC33, [10]Northern!BC33, [10]Scotland!BC33, [10]Southern!BC33, '[10]Wales &amp; West'!BC33)</f>
        <v>RPEs Apply</v>
      </c>
      <c r="BD35" s="142" t="str">
        <f>CHOOSE(m_identity, [10]East!BD33, [10]London!BD33, '[10]North West'!BD33, '[10]West Midlands'!BD33, [10]Northern!BD33, [10]Scotland!BD33, [10]Southern!BD33, '[10]Wales &amp; West'!BD33)</f>
        <v>CapRate 1 (Baseline excl. Repex)</v>
      </c>
      <c r="BE35" s="211" t="str">
        <f>CHOOSE(m_identity, [10]East!BE33, [10]London!BE33, '[10]North West'!BE33, '[10]West Midlands'!BE33, [10]Northern!BE33, [10]Scotland!BE33, [10]Southern!BE33, '[10]Wales &amp; West'!BE33)</f>
        <v>Fast/Slow Split (excl repex)</v>
      </c>
    </row>
    <row r="36" spans="5:57" ht="15" customHeight="1">
      <c r="E36" s="142" t="s">
        <v>500</v>
      </c>
      <c r="F36" s="153" t="s">
        <v>501</v>
      </c>
      <c r="G36" s="196" t="s">
        <v>106</v>
      </c>
      <c r="H36" s="153" t="s">
        <v>502</v>
      </c>
      <c r="I36" s="209" t="s">
        <v>457</v>
      </c>
      <c r="J36" s="196"/>
      <c r="AP36" s="206">
        <v>0.95</v>
      </c>
      <c r="AQ36" s="206">
        <v>0.95</v>
      </c>
      <c r="AR36" s="206">
        <v>0.95</v>
      </c>
      <c r="AS36" s="206">
        <v>0.95</v>
      </c>
      <c r="AT36" s="206">
        <v>0.95</v>
      </c>
      <c r="BB36" s="210" t="str">
        <f>CHOOSE(m_identity, [10]East!BB34, [10]London!BB34, '[10]North West'!BB34, '[10]West Midlands'!BB34, [10]Northern!BB34, [10]Scotland!BB34, [10]Southern!BB34, '[10]Wales &amp; West'!BB34)</f>
        <v>Non-Tim</v>
      </c>
      <c r="BC36" s="142" t="str">
        <f>CHOOSE(m_identity, [10]East!BC34, [10]London!BC34, '[10]North West'!BC34, '[10]West Midlands'!BC34, [10]Northern!BC34, [10]Scotland!BC34, [10]Southern!BC34, '[10]Wales &amp; West'!BC34)</f>
        <v>RPEs Don’t Apply (Outturn)</v>
      </c>
      <c r="BD36" s="142" t="str">
        <f>CHOOSE(m_identity, [10]East!BD34, [10]London!BD34, '[10]North West'!BD34, '[10]West Midlands'!BD34, [10]Northern!BD34, [10]Scotland!BD34, [10]Southern!BD34, '[10]Wales &amp; West'!BD34)</f>
        <v>CapRate 1 (Baseline excl. Repex)</v>
      </c>
      <c r="BE36" s="211" t="str">
        <f>CHOOSE(m_identity, [10]East!BE34, [10]London!BE34, '[10]North West'!BE34, '[10]West Midlands'!BE34, [10]Northern!BE34, [10]Scotland!BE34, [10]Southern!BE34, '[10]Wales &amp; West'!BE34)</f>
        <v>Fast/Slow Split (excl repex)</v>
      </c>
    </row>
    <row r="37" spans="5:57" ht="15" customHeight="1">
      <c r="E37" s="142" t="s">
        <v>503</v>
      </c>
      <c r="F37" s="153">
        <v>0</v>
      </c>
      <c r="G37" s="196" t="s">
        <v>106</v>
      </c>
      <c r="H37" s="153">
        <v>0</v>
      </c>
      <c r="I37" s="209" t="s">
        <v>457</v>
      </c>
      <c r="J37" s="196"/>
      <c r="AP37" s="206">
        <v>0</v>
      </c>
      <c r="AQ37" s="206">
        <v>0</v>
      </c>
      <c r="AR37" s="206">
        <v>0</v>
      </c>
      <c r="AS37" s="206">
        <v>0</v>
      </c>
      <c r="AT37" s="206">
        <v>0</v>
      </c>
      <c r="BB37" s="210">
        <f>CHOOSE(m_identity, [10]East!BB35, [10]London!BB35, '[10]North West'!BB35, '[10]West Midlands'!BB35, [10]Northern!BB35, [10]Scotland!BB35, [10]Southern!BB35, '[10]Wales &amp; West'!BB35)</f>
        <v>0</v>
      </c>
      <c r="BC37" s="142">
        <f>CHOOSE(m_identity, [10]East!BC35, [10]London!BC35, '[10]North West'!BC35, '[10]West Midlands'!BC35, [10]Northern!BC35, [10]Scotland!BC35, [10]Southern!BC35, '[10]Wales &amp; West'!BC35)</f>
        <v>0</v>
      </c>
      <c r="BD37" s="142">
        <f>CHOOSE(m_identity, [10]East!BD35, [10]London!BD35, '[10]North West'!BD35, '[10]West Midlands'!BD35, [10]Northern!BD35, [10]Scotland!BD35, [10]Southern!BD35, '[10]Wales &amp; West'!BD35)</f>
        <v>0</v>
      </c>
      <c r="BE37" s="211">
        <f>CHOOSE(m_identity, [10]East!BE35, [10]London!BE35, '[10]North West'!BE35, '[10]West Midlands'!BE35, [10]Northern!BE35, [10]Scotland!BE35, [10]Southern!BE35, '[10]Wales &amp; West'!BE35)</f>
        <v>0</v>
      </c>
    </row>
    <row r="38" spans="5:57" ht="15" customHeight="1">
      <c r="E38" s="142" t="s">
        <v>504</v>
      </c>
      <c r="F38" s="153">
        <v>0</v>
      </c>
      <c r="G38" s="196" t="s">
        <v>106</v>
      </c>
      <c r="H38" s="153">
        <v>0</v>
      </c>
      <c r="I38" s="209" t="s">
        <v>457</v>
      </c>
      <c r="J38" s="196"/>
      <c r="AP38" s="206">
        <v>0</v>
      </c>
      <c r="AQ38" s="206">
        <v>0</v>
      </c>
      <c r="AR38" s="206">
        <v>0</v>
      </c>
      <c r="AS38" s="206">
        <v>0</v>
      </c>
      <c r="AT38" s="206">
        <v>0</v>
      </c>
      <c r="BB38" s="210">
        <f>CHOOSE(m_identity, [10]East!BB36, [10]London!BB36, '[10]North West'!BB36, '[10]West Midlands'!BB36, [10]Northern!BB36, [10]Scotland!BB36, [10]Southern!BB36, '[10]Wales &amp; West'!BB36)</f>
        <v>0</v>
      </c>
      <c r="BC38" s="142">
        <f>CHOOSE(m_identity, [10]East!BC36, [10]London!BC36, '[10]North West'!BC36, '[10]West Midlands'!BC36, [10]Northern!BC36, [10]Scotland!BC36, [10]Southern!BC36, '[10]Wales &amp; West'!BC36)</f>
        <v>0</v>
      </c>
      <c r="BD38" s="142">
        <f>CHOOSE(m_identity, [10]East!BD36, [10]London!BD36, '[10]North West'!BD36, '[10]West Midlands'!BD36, [10]Northern!BD36, [10]Scotland!BD36, [10]Southern!BD36, '[10]Wales &amp; West'!BD36)</f>
        <v>0</v>
      </c>
      <c r="BE38" s="211">
        <f>CHOOSE(m_identity, [10]East!BE36, [10]London!BE36, '[10]North West'!BE36, '[10]West Midlands'!BE36, [10]Northern!BE36, [10]Scotland!BE36, [10]Southern!BE36, '[10]Wales &amp; West'!BE36)</f>
        <v>0</v>
      </c>
    </row>
    <row r="39" spans="5:57" ht="15" customHeight="1">
      <c r="E39" s="142" t="s">
        <v>505</v>
      </c>
      <c r="F39" s="153">
        <v>0</v>
      </c>
      <c r="G39" s="196" t="s">
        <v>106</v>
      </c>
      <c r="H39" s="153">
        <v>0</v>
      </c>
      <c r="I39" s="209" t="s">
        <v>457</v>
      </c>
      <c r="J39" s="196"/>
      <c r="AP39" s="206">
        <v>0</v>
      </c>
      <c r="AQ39" s="206">
        <v>0</v>
      </c>
      <c r="AR39" s="206">
        <v>0</v>
      </c>
      <c r="AS39" s="206">
        <v>0</v>
      </c>
      <c r="AT39" s="206">
        <v>0</v>
      </c>
      <c r="BB39" s="210">
        <f>CHOOSE(m_identity, [10]East!BB37, [10]London!BB37, '[10]North West'!BB37, '[10]West Midlands'!BB37, [10]Northern!BB37, [10]Scotland!BB37, [10]Southern!BB37, '[10]Wales &amp; West'!BB37)</f>
        <v>0</v>
      </c>
      <c r="BC39" s="142">
        <f>CHOOSE(m_identity, [10]East!BC37, [10]London!BC37, '[10]North West'!BC37, '[10]West Midlands'!BC37, [10]Northern!BC37, [10]Scotland!BC37, [10]Southern!BC37, '[10]Wales &amp; West'!BC37)</f>
        <v>0</v>
      </c>
      <c r="BD39" s="142">
        <f>CHOOSE(m_identity, [10]East!BD37, [10]London!BD37, '[10]North West'!BD37, '[10]West Midlands'!BD37, [10]Northern!BD37, [10]Scotland!BD37, [10]Southern!BD37, '[10]Wales &amp; West'!BD37)</f>
        <v>0</v>
      </c>
      <c r="BE39" s="211">
        <f>CHOOSE(m_identity, [10]East!BE37, [10]London!BE37, '[10]North West'!BE37, '[10]West Midlands'!BE37, [10]Northern!BE37, [10]Scotland!BE37, [10]Southern!BE37, '[10]Wales &amp; West'!BE37)</f>
        <v>0</v>
      </c>
    </row>
    <row r="40" spans="5:57" ht="15" customHeight="1">
      <c r="E40" s="142" t="s">
        <v>506</v>
      </c>
      <c r="F40" s="153" t="s">
        <v>507</v>
      </c>
      <c r="G40" s="196" t="s">
        <v>106</v>
      </c>
      <c r="H40" s="153" t="s">
        <v>508</v>
      </c>
      <c r="I40" s="209" t="s">
        <v>509</v>
      </c>
      <c r="J40" s="196"/>
      <c r="AP40" s="206">
        <v>0.57320768559999991</v>
      </c>
      <c r="AQ40" s="206">
        <v>0</v>
      </c>
      <c r="AR40" s="206">
        <v>9.4144344781776537E-2</v>
      </c>
      <c r="AS40" s="206">
        <v>9.4144344781776537E-2</v>
      </c>
      <c r="AT40" s="206">
        <v>9.4144344781776537E-2</v>
      </c>
      <c r="BB40" s="210" t="str">
        <f>CHOOSE(m_identity, [10]East!BB38, [10]London!BB38, '[10]North West'!BB38, '[10]West Midlands'!BB38, [10]Northern!BB38, [10]Scotland!BB38, [10]Southern!BB38, '[10]Wales &amp; West'!BB38)</f>
        <v>TIM</v>
      </c>
      <c r="BC40" s="142" t="str">
        <f>CHOOSE(m_identity, [10]East!BC38, [10]London!BC38, '[10]North West'!BC38, '[10]West Midlands'!BC38, [10]Northern!BC38, [10]Scotland!BC38, [10]Southern!BC38, '[10]Wales &amp; West'!BC38)</f>
        <v>RPEs Apply</v>
      </c>
      <c r="BD40" s="142" t="str">
        <f>CHOOSE(m_identity, [10]East!BD38, [10]London!BD38, '[10]North West'!BD38, '[10]West Midlands'!BD38, [10]Northern!BD38, [10]Scotland!BD38, [10]Southern!BD38, '[10]Wales &amp; West'!BD38)</f>
        <v>CapRate 2 (UM excl. Repex)</v>
      </c>
      <c r="BE40" s="211" t="str">
        <f>CHOOSE(m_identity, [10]East!BE38, [10]London!BE38, '[10]North West'!BE38, '[10]West Midlands'!BE38, [10]Northern!BE38, [10]Scotland!BE38, [10]Southern!BE38, '[10]Wales &amp; West'!BE38)</f>
        <v>Fast/Slow Split (excl repex)</v>
      </c>
    </row>
    <row r="41" spans="5:57" ht="15" customHeight="1">
      <c r="E41" s="142" t="s">
        <v>510</v>
      </c>
      <c r="F41" s="153" t="s">
        <v>511</v>
      </c>
      <c r="G41" s="196" t="s">
        <v>106</v>
      </c>
      <c r="H41" s="153" t="s">
        <v>512</v>
      </c>
      <c r="I41" s="209" t="s">
        <v>509</v>
      </c>
      <c r="J41" s="196"/>
      <c r="AP41" s="206">
        <v>0</v>
      </c>
      <c r="AQ41" s="206">
        <v>0</v>
      </c>
      <c r="AR41" s="206">
        <v>0</v>
      </c>
      <c r="AS41" s="206">
        <v>0</v>
      </c>
      <c r="AT41" s="206">
        <v>0</v>
      </c>
      <c r="BB41" s="210" t="str">
        <f>CHOOSE(m_identity, [10]East!BB39, [10]London!BB39, '[10]North West'!BB39, '[10]West Midlands'!BB39, [10]Northern!BB39, [10]Scotland!BB39, [10]Southern!BB39, '[10]Wales &amp; West'!BB39)</f>
        <v>TIM</v>
      </c>
      <c r="BC41" s="142" t="str">
        <f>CHOOSE(m_identity, [10]East!BC39, [10]London!BC39, '[10]North West'!BC39, '[10]West Midlands'!BC39, [10]Northern!BC39, [10]Scotland!BC39, [10]Southern!BC39, '[10]Wales &amp; West'!BC39)</f>
        <v>RPEs Don’t Apply (Outturn)</v>
      </c>
      <c r="BD41" s="142" t="str">
        <f>CHOOSE(m_identity, [10]East!BD39, [10]London!BD39, '[10]North West'!BD39, '[10]West Midlands'!BD39, [10]Northern!BD39, [10]Scotland!BD39, [10]Southern!BD39, '[10]Wales &amp; West'!BD39)</f>
        <v>CapRate 2 (UM excl. Repex)</v>
      </c>
      <c r="BE41" s="211" t="str">
        <f>CHOOSE(m_identity, [10]East!BE39, [10]London!BE39, '[10]North West'!BE39, '[10]West Midlands'!BE39, [10]Northern!BE39, [10]Scotland!BE39, [10]Southern!BE39, '[10]Wales &amp; West'!BE39)</f>
        <v>Fast/Slow Split (excl repex)</v>
      </c>
    </row>
    <row r="42" spans="5:57" ht="15" customHeight="1">
      <c r="E42" s="142" t="s">
        <v>513</v>
      </c>
      <c r="F42" s="153" t="s">
        <v>514</v>
      </c>
      <c r="G42" s="196" t="s">
        <v>106</v>
      </c>
      <c r="H42" s="153" t="s">
        <v>515</v>
      </c>
      <c r="I42" s="209" t="s">
        <v>509</v>
      </c>
      <c r="J42" s="196"/>
      <c r="AP42" s="206">
        <v>0</v>
      </c>
      <c r="AQ42" s="206">
        <v>0</v>
      </c>
      <c r="AR42" s="206">
        <v>0</v>
      </c>
      <c r="AS42" s="206">
        <v>0</v>
      </c>
      <c r="AT42" s="206">
        <v>0</v>
      </c>
      <c r="BB42" s="210" t="str">
        <f>CHOOSE(m_identity, [10]East!BB40, [10]London!BB40, '[10]North West'!BB40, '[10]West Midlands'!BB40, [10]Northern!BB40, [10]Scotland!BB40, [10]Southern!BB40, '[10]Wales &amp; West'!BB40)</f>
        <v>TIM</v>
      </c>
      <c r="BC42" s="142" t="str">
        <f>CHOOSE(m_identity, [10]East!BC40, [10]London!BC40, '[10]North West'!BC40, '[10]West Midlands'!BC40, [10]Northern!BC40, [10]Scotland!BC40, [10]Southern!BC40, '[10]Wales &amp; West'!BC40)</f>
        <v>RPEs Don’t Apply (Outturn)</v>
      </c>
      <c r="BD42" s="142" t="str">
        <f>CHOOSE(m_identity, [10]East!BD40, [10]London!BD40, '[10]North West'!BD40, '[10]West Midlands'!BD40, [10]Northern!BD40, [10]Scotland!BD40, [10]Southern!BD40, '[10]Wales &amp; West'!BD40)</f>
        <v>CapRate 2 (UM excl. Repex)</v>
      </c>
      <c r="BE42" s="211" t="str">
        <f>CHOOSE(m_identity, [10]East!BE40, [10]London!BE40, '[10]North West'!BE40, '[10]West Midlands'!BE40, [10]Northern!BE40, [10]Scotland!BE40, [10]Southern!BE40, '[10]Wales &amp; West'!BE40)</f>
        <v>Fast/Slow Split (excl repex)</v>
      </c>
    </row>
    <row r="43" spans="5:57" ht="15" customHeight="1">
      <c r="E43" s="142" t="s">
        <v>516</v>
      </c>
      <c r="F43" s="153" t="s">
        <v>517</v>
      </c>
      <c r="G43" s="196" t="s">
        <v>106</v>
      </c>
      <c r="H43" s="153" t="s">
        <v>518</v>
      </c>
      <c r="I43" s="209" t="s">
        <v>509</v>
      </c>
      <c r="J43" s="196"/>
      <c r="AP43" s="206">
        <v>0</v>
      </c>
      <c r="AQ43" s="206">
        <v>0</v>
      </c>
      <c r="AR43" s="206">
        <v>0</v>
      </c>
      <c r="AS43" s="206">
        <v>0</v>
      </c>
      <c r="AT43" s="206">
        <v>0</v>
      </c>
      <c r="BB43" s="210" t="str">
        <f>CHOOSE(m_identity, [10]East!BB41, [10]London!BB41, '[10]North West'!BB41, '[10]West Midlands'!BB41, [10]Northern!BB41, [10]Scotland!BB41, [10]Southern!BB41, '[10]Wales &amp; West'!BB41)</f>
        <v>TIM</v>
      </c>
      <c r="BC43" s="142" t="str">
        <f>CHOOSE(m_identity, [10]East!BC41, [10]London!BC41, '[10]North West'!BC41, '[10]West Midlands'!BC41, [10]Northern!BC41, [10]Scotland!BC41, [10]Southern!BC41, '[10]Wales &amp; West'!BC41)</f>
        <v>RPEs Don’t Apply (Outturn)</v>
      </c>
      <c r="BD43" s="142" t="str">
        <f>CHOOSE(m_identity, [10]East!BD41, [10]London!BD41, '[10]North West'!BD41, '[10]West Midlands'!BD41, [10]Northern!BD41, [10]Scotland!BD41, [10]Southern!BD41, '[10]Wales &amp; West'!BD41)</f>
        <v>CapRate 2 (UM excl. Repex)</v>
      </c>
      <c r="BE43" s="211" t="str">
        <f>CHOOSE(m_identity, [10]East!BE41, [10]London!BE41, '[10]North West'!BE41, '[10]West Midlands'!BE41, [10]Northern!BE41, [10]Scotland!BE41, [10]Southern!BE41, '[10]Wales &amp; West'!BE41)</f>
        <v>Fast/Slow Split (excl repex)</v>
      </c>
    </row>
    <row r="44" spans="5:57" ht="15" customHeight="1">
      <c r="E44" s="142" t="s">
        <v>519</v>
      </c>
      <c r="F44" s="153" t="s">
        <v>520</v>
      </c>
      <c r="G44" s="196" t="s">
        <v>106</v>
      </c>
      <c r="H44" s="153" t="s">
        <v>521</v>
      </c>
      <c r="I44" s="209" t="s">
        <v>509</v>
      </c>
      <c r="J44" s="196"/>
      <c r="AP44" s="206">
        <v>2.4987710000000001</v>
      </c>
      <c r="AQ44" s="206">
        <v>0.52013500000000001</v>
      </c>
      <c r="AR44" s="206">
        <v>0.25475999999999999</v>
      </c>
      <c r="AS44" s="206">
        <v>0.23353000000000002</v>
      </c>
      <c r="AT44" s="206">
        <v>0.21229999999999999</v>
      </c>
      <c r="BB44" s="210" t="str">
        <f>CHOOSE(m_identity, [10]East!BB42, [10]London!BB42, '[10]North West'!BB42, '[10]West Midlands'!BB42, [10]Northern!BB42, [10]Scotland!BB42, [10]Southern!BB42, '[10]Wales &amp; West'!BB42)</f>
        <v>TIM</v>
      </c>
      <c r="BC44" s="142" t="str">
        <f>CHOOSE(m_identity, [10]East!BC42, [10]London!BC42, '[10]North West'!BC42, '[10]West Midlands'!BC42, [10]Northern!BC42, [10]Scotland!BC42, [10]Southern!BC42, '[10]Wales &amp; West'!BC42)</f>
        <v>RPEs Apply</v>
      </c>
      <c r="BD44" s="142" t="str">
        <f>CHOOSE(m_identity, [10]East!BD42, [10]London!BD42, '[10]North West'!BD42, '[10]West Midlands'!BD42, [10]Northern!BD42, [10]Scotland!BD42, [10]Southern!BD42, '[10]Wales &amp; West'!BD42)</f>
        <v>CapRate 2 (UM excl. Repex)</v>
      </c>
      <c r="BE44" s="211" t="str">
        <f>CHOOSE(m_identity, [10]East!BE42, [10]London!BE42, '[10]North West'!BE42, '[10]West Midlands'!BE42, [10]Northern!BE42, [10]Scotland!BE42, [10]Southern!BE42, '[10]Wales &amp; West'!BE42)</f>
        <v>Fast/Slow Split (excl repex)</v>
      </c>
    </row>
    <row r="45" spans="5:57" ht="15" customHeight="1">
      <c r="E45" s="142" t="s">
        <v>522</v>
      </c>
      <c r="F45" s="153" t="s">
        <v>523</v>
      </c>
      <c r="G45" s="196" t="s">
        <v>106</v>
      </c>
      <c r="H45" s="153" t="s">
        <v>524</v>
      </c>
      <c r="I45" s="209" t="s">
        <v>509</v>
      </c>
      <c r="J45" s="196"/>
      <c r="AP45" s="206">
        <v>0</v>
      </c>
      <c r="AQ45" s="206">
        <v>0</v>
      </c>
      <c r="AR45" s="206">
        <v>0</v>
      </c>
      <c r="AS45" s="206">
        <v>0</v>
      </c>
      <c r="AT45" s="206">
        <v>0</v>
      </c>
      <c r="BB45" s="210" t="str">
        <f>CHOOSE(m_identity, [10]East!BB43, [10]London!BB43, '[10]North West'!BB43, '[10]West Midlands'!BB43, [10]Northern!BB43, [10]Scotland!BB43, [10]Southern!BB43, '[10]Wales &amp; West'!BB43)</f>
        <v>TIM</v>
      </c>
      <c r="BC45" s="142" t="str">
        <f>CHOOSE(m_identity, [10]East!BC43, [10]London!BC43, '[10]North West'!BC43, '[10]West Midlands'!BC43, [10]Northern!BC43, [10]Scotland!BC43, [10]Southern!BC43, '[10]Wales &amp; West'!BC43)</f>
        <v>RPEs Don’t Apply (Outturn)</v>
      </c>
      <c r="BD45" s="142" t="str">
        <f>CHOOSE(m_identity, [10]East!BD43, [10]London!BD43, '[10]North West'!BD43, '[10]West Midlands'!BD43, [10]Northern!BD43, [10]Scotland!BD43, [10]Southern!BD43, '[10]Wales &amp; West'!BD43)</f>
        <v>CapRate 2 (UM excl. Repex)</v>
      </c>
      <c r="BE45" s="211" t="str">
        <f>CHOOSE(m_identity, [10]East!BE43, [10]London!BE43, '[10]North West'!BE43, '[10]West Midlands'!BE43, [10]Northern!BE43, [10]Scotland!BE43, [10]Southern!BE43, '[10]Wales &amp; West'!BE43)</f>
        <v>Fast/Slow Split (excl repex)</v>
      </c>
    </row>
    <row r="46" spans="5:57" ht="15" customHeight="1">
      <c r="E46" s="142" t="s">
        <v>525</v>
      </c>
      <c r="F46" s="153" t="s">
        <v>526</v>
      </c>
      <c r="G46" s="196" t="s">
        <v>106</v>
      </c>
      <c r="H46" s="153" t="s">
        <v>527</v>
      </c>
      <c r="I46" s="209" t="s">
        <v>509</v>
      </c>
      <c r="J46" s="196"/>
      <c r="AP46" s="206">
        <v>0</v>
      </c>
      <c r="AQ46" s="206">
        <v>0</v>
      </c>
      <c r="AR46" s="206">
        <v>0</v>
      </c>
      <c r="AS46" s="206">
        <v>0</v>
      </c>
      <c r="AT46" s="206">
        <v>0</v>
      </c>
      <c r="BB46" s="210" t="str">
        <f>CHOOSE(m_identity, [10]East!BB44, [10]London!BB44, '[10]North West'!BB44, '[10]West Midlands'!BB44, [10]Northern!BB44, [10]Scotland!BB44, [10]Southern!BB44, '[10]Wales &amp; West'!BB44)</f>
        <v>TIM</v>
      </c>
      <c r="BC46" s="142" t="str">
        <f>CHOOSE(m_identity, [10]East!BC44, [10]London!BC44, '[10]North West'!BC44, '[10]West Midlands'!BC44, [10]Northern!BC44, [10]Scotland!BC44, [10]Southern!BC44, '[10]Wales &amp; West'!BC44)</f>
        <v>RPEs Don’t Apply (Outturn)</v>
      </c>
      <c r="BD46" s="142" t="str">
        <f>CHOOSE(m_identity, [10]East!BD44, [10]London!BD44, '[10]North West'!BD44, '[10]West Midlands'!BD44, [10]Northern!BD44, [10]Scotland!BD44, [10]Southern!BD44, '[10]Wales &amp; West'!BD44)</f>
        <v>CapRate 2 (UM excl. Repex)</v>
      </c>
      <c r="BE46" s="211" t="str">
        <f>CHOOSE(m_identity, [10]East!BE44, [10]London!BE44, '[10]North West'!BE44, '[10]West Midlands'!BE44, [10]Northern!BE44, [10]Scotland!BE44, [10]Southern!BE44, '[10]Wales &amp; West'!BE44)</f>
        <v>Fast/Slow Split (excl repex)</v>
      </c>
    </row>
    <row r="47" spans="5:57" ht="15" customHeight="1">
      <c r="E47" s="142" t="s">
        <v>528</v>
      </c>
      <c r="F47" s="153" t="s">
        <v>529</v>
      </c>
      <c r="G47" s="196" t="s">
        <v>106</v>
      </c>
      <c r="H47" s="153" t="s">
        <v>530</v>
      </c>
      <c r="I47" s="209" t="s">
        <v>509</v>
      </c>
      <c r="J47" s="196"/>
      <c r="AP47" s="206">
        <v>0</v>
      </c>
      <c r="AQ47" s="206">
        <v>0</v>
      </c>
      <c r="AR47" s="206">
        <v>0</v>
      </c>
      <c r="AS47" s="206">
        <v>0</v>
      </c>
      <c r="AT47" s="206">
        <v>0</v>
      </c>
      <c r="BB47" s="210" t="str">
        <f>CHOOSE(m_identity, [10]East!BB45, [10]London!BB45, '[10]North West'!BB45, '[10]West Midlands'!BB45, [10]Northern!BB45, [10]Scotland!BB45, [10]Southern!BB45, '[10]Wales &amp; West'!BB45)</f>
        <v>TIM</v>
      </c>
      <c r="BC47" s="142" t="str">
        <f>CHOOSE(m_identity, [10]East!BC45, [10]London!BC45, '[10]North West'!BC45, '[10]West Midlands'!BC45, [10]Northern!BC45, [10]Scotland!BC45, [10]Southern!BC45, '[10]Wales &amp; West'!BC45)</f>
        <v>RPEs Don’t Apply (Outturn)</v>
      </c>
      <c r="BD47" s="142" t="str">
        <f>CHOOSE(m_identity, [10]East!BD45, [10]London!BD45, '[10]North West'!BD45, '[10]West Midlands'!BD45, [10]Northern!BD45, [10]Scotland!BD45, [10]Southern!BD45, '[10]Wales &amp; West'!BD45)</f>
        <v>CapRate 2 (UM excl. Repex)</v>
      </c>
      <c r="BE47" s="211" t="str">
        <f>CHOOSE(m_identity, [10]East!BE45, [10]London!BE45, '[10]North West'!BE45, '[10]West Midlands'!BE45, [10]Northern!BE45, [10]Scotland!BE45, [10]Southern!BE45, '[10]Wales &amp; West'!BE45)</f>
        <v>Fast/Slow Split (excl repex)</v>
      </c>
    </row>
    <row r="48" spans="5:57" ht="15" customHeight="1">
      <c r="E48" s="142" t="s">
        <v>531</v>
      </c>
      <c r="F48" s="153" t="s">
        <v>532</v>
      </c>
      <c r="G48" s="196" t="s">
        <v>106</v>
      </c>
      <c r="H48" s="153" t="s">
        <v>533</v>
      </c>
      <c r="I48" s="209" t="s">
        <v>509</v>
      </c>
      <c r="J48" s="196"/>
      <c r="AP48" s="206">
        <v>0.61933077774264089</v>
      </c>
      <c r="AQ48" s="206">
        <v>0.78640750526505399</v>
      </c>
      <c r="AR48" s="206">
        <v>1.4508511068794929</v>
      </c>
      <c r="AS48" s="206">
        <v>1.909074574945568</v>
      </c>
      <c r="AT48" s="206">
        <v>2.8015613124040288</v>
      </c>
      <c r="BB48" s="210" t="str">
        <f>CHOOSE(m_identity, [10]East!BB46, [10]London!BB46, '[10]North West'!BB46, '[10]West Midlands'!BB46, [10]Northern!BB46, [10]Scotland!BB46, [10]Southern!BB46, '[10]Wales &amp; West'!BB46)</f>
        <v>TIM</v>
      </c>
      <c r="BC48" s="142" t="str">
        <f>CHOOSE(m_identity, [10]East!BC46, [10]London!BC46, '[10]North West'!BC46, '[10]West Midlands'!BC46, [10]Northern!BC46, [10]Scotland!BC46, [10]Southern!BC46, '[10]Wales &amp; West'!BC46)</f>
        <v>RPEs Don’t Apply (Outturn)</v>
      </c>
      <c r="BD48" s="142" t="str">
        <f>CHOOSE(m_identity, [10]East!BD46, [10]London!BD46, '[10]North West'!BD46, '[10]West Midlands'!BD46, [10]Northern!BD46, [10]Scotland!BD46, [10]Southern!BD46, '[10]Wales &amp; West'!BD46)</f>
        <v>CapRate 2 (UM excl. Repex)</v>
      </c>
      <c r="BE48" s="211" t="str">
        <f>CHOOSE(m_identity, [10]East!BE46, [10]London!BE46, '[10]North West'!BE46, '[10]West Midlands'!BE46, [10]Northern!BE46, [10]Scotland!BE46, [10]Southern!BE46, '[10]Wales &amp; West'!BE46)</f>
        <v>Fast/Slow Split (excl repex)</v>
      </c>
    </row>
    <row r="49" spans="1:57" ht="15" customHeight="1">
      <c r="E49" s="142" t="s">
        <v>534</v>
      </c>
      <c r="F49" s="153" t="s">
        <v>535</v>
      </c>
      <c r="G49" s="196" t="s">
        <v>106</v>
      </c>
      <c r="H49" s="153" t="s">
        <v>536</v>
      </c>
      <c r="I49" s="209" t="s">
        <v>509</v>
      </c>
      <c r="J49" s="196"/>
      <c r="AP49" s="206">
        <v>7.1912295525000012</v>
      </c>
      <c r="AQ49" s="206">
        <v>5.5498323028999987</v>
      </c>
      <c r="AR49" s="206">
        <v>5.7753458057928624</v>
      </c>
      <c r="AS49" s="206">
        <v>5.1153062851308215</v>
      </c>
      <c r="AT49" s="206">
        <v>3.3552008966987108</v>
      </c>
      <c r="BB49" s="210" t="str">
        <f>CHOOSE(m_identity, [10]East!BB47, [10]London!BB47, '[10]North West'!BB47, '[10]West Midlands'!BB47, [10]Northern!BB47, [10]Scotland!BB47, [10]Southern!BB47, '[10]Wales &amp; West'!BB47)</f>
        <v>TIM</v>
      </c>
      <c r="BC49" s="142" t="str">
        <f>CHOOSE(m_identity, [10]East!BC47, [10]London!BC47, '[10]North West'!BC47, '[10]West Midlands'!BC47, [10]Northern!BC47, [10]Scotland!BC47, [10]Southern!BC47, '[10]Wales &amp; West'!BC47)</f>
        <v>RPEs Apply</v>
      </c>
      <c r="BD49" s="142" t="str">
        <f>CHOOSE(m_identity, [10]East!BD47, [10]London!BD47, '[10]North West'!BD47, '[10]West Midlands'!BD47, [10]Northern!BD47, [10]Scotland!BD47, [10]Southern!BD47, '[10]Wales &amp; West'!BD47)</f>
        <v>CapRate 2 (UM excl. Repex)</v>
      </c>
      <c r="BE49" s="211" t="str">
        <f>CHOOSE(m_identity, [10]East!BE47, [10]London!BE47, '[10]North West'!BE47, '[10]West Midlands'!BE47, [10]Northern!BE47, [10]Scotland!BE47, [10]Southern!BE47, '[10]Wales &amp; West'!BE47)</f>
        <v>Fast/Slow Split (excl repex)</v>
      </c>
    </row>
    <row r="50" spans="1:57" ht="15" customHeight="1">
      <c r="E50" s="142" t="s">
        <v>537</v>
      </c>
      <c r="F50" s="153" t="s">
        <v>538</v>
      </c>
      <c r="G50" s="196" t="s">
        <v>106</v>
      </c>
      <c r="H50" s="153" t="s">
        <v>539</v>
      </c>
      <c r="I50" s="209" t="s">
        <v>509</v>
      </c>
      <c r="J50" s="196"/>
      <c r="AP50" s="206">
        <v>0</v>
      </c>
      <c r="AQ50" s="206">
        <v>0</v>
      </c>
      <c r="AR50" s="206">
        <v>0</v>
      </c>
      <c r="AS50" s="206">
        <v>0</v>
      </c>
      <c r="AT50" s="206">
        <v>0</v>
      </c>
      <c r="BB50" s="210" t="str">
        <f>CHOOSE(m_identity, [10]East!BB48, [10]London!BB48, '[10]North West'!BB48, '[10]West Midlands'!BB48, [10]Northern!BB48, [10]Scotland!BB48, [10]Southern!BB48, '[10]Wales &amp; West'!BB48)</f>
        <v>TIM</v>
      </c>
      <c r="BC50" s="142" t="str">
        <f>CHOOSE(m_identity, [10]East!BC48, [10]London!BC48, '[10]North West'!BC48, '[10]West Midlands'!BC48, [10]Northern!BC48, [10]Scotland!BC48, [10]Southern!BC48, '[10]Wales &amp; West'!BC48)</f>
        <v>RPEs Don’t Apply (Outturn)</v>
      </c>
      <c r="BD50" s="142" t="str">
        <f>CHOOSE(m_identity, [10]East!BD48, [10]London!BD48, '[10]North West'!BD48, '[10]West Midlands'!BD48, [10]Northern!BD48, [10]Scotland!BD48, [10]Southern!BD48, '[10]Wales &amp; West'!BD48)</f>
        <v>CapRate 2 (UM excl. Repex)</v>
      </c>
      <c r="BE50" s="211" t="str">
        <f>CHOOSE(m_identity, [10]East!BE48, [10]London!BE48, '[10]North West'!BE48, '[10]West Midlands'!BE48, [10]Northern!BE48, [10]Scotland!BE48, [10]Southern!BE48, '[10]Wales &amp; West'!BE48)</f>
        <v>Fast/Slow Split (excl repex)</v>
      </c>
    </row>
    <row r="51" spans="1:57" ht="15" customHeight="1">
      <c r="E51" s="142" t="s">
        <v>540</v>
      </c>
      <c r="F51" s="153" t="s">
        <v>541</v>
      </c>
      <c r="G51" s="196" t="s">
        <v>106</v>
      </c>
      <c r="H51" s="153" t="s">
        <v>542</v>
      </c>
      <c r="I51" s="209" t="s">
        <v>509</v>
      </c>
      <c r="J51" s="196"/>
      <c r="AP51" s="206">
        <v>0.19629772802536349</v>
      </c>
      <c r="AQ51" s="206">
        <v>1.0433416215190232</v>
      </c>
      <c r="AR51" s="206">
        <v>13.975326397454678</v>
      </c>
      <c r="AS51" s="206">
        <v>2.7616204346617508</v>
      </c>
      <c r="AT51" s="206">
        <v>0</v>
      </c>
      <c r="BB51" s="210" t="str">
        <f>CHOOSE(m_identity, [10]East!BB49, [10]London!BB49, '[10]North West'!BB49, '[10]West Midlands'!BB49, [10]Northern!BB49, [10]Scotland!BB49, [10]Southern!BB49, '[10]Wales &amp; West'!BB49)</f>
        <v>TIM</v>
      </c>
      <c r="BC51" s="142" t="str">
        <f>CHOOSE(m_identity, [10]East!BC49, [10]London!BC49, '[10]North West'!BC49, '[10]West Midlands'!BC49, [10]Northern!BC49, [10]Scotland!BC49, [10]Southern!BC49, '[10]Wales &amp; West'!BC49)</f>
        <v>RPEs Don’t Apply (Outturn)</v>
      </c>
      <c r="BD51" s="142" t="str">
        <f>CHOOSE(m_identity, [10]East!BD49, [10]London!BD49, '[10]North West'!BD49, '[10]West Midlands'!BD49, [10]Northern!BD49, [10]Scotland!BD49, [10]Southern!BD49, '[10]Wales &amp; West'!BD49)</f>
        <v>CapRate 2 (UM excl. Repex)</v>
      </c>
      <c r="BE51" s="211" t="str">
        <f>CHOOSE(m_identity, [10]East!BE49, [10]London!BE49, '[10]North West'!BE49, '[10]West Midlands'!BE49, [10]Northern!BE49, [10]Scotland!BE49, [10]Southern!BE49, '[10]Wales &amp; West'!BE49)</f>
        <v>Fast/Slow Split (excl repex)</v>
      </c>
    </row>
    <row r="52" spans="1:57" ht="15" customHeight="1">
      <c r="E52" s="142" t="s">
        <v>543</v>
      </c>
      <c r="F52" s="153" t="s">
        <v>544</v>
      </c>
      <c r="G52" s="196" t="s">
        <v>106</v>
      </c>
      <c r="H52" s="153" t="s">
        <v>545</v>
      </c>
      <c r="I52" s="209" t="s">
        <v>509</v>
      </c>
      <c r="J52" s="196"/>
      <c r="AP52" s="206">
        <v>0</v>
      </c>
      <c r="AQ52" s="206">
        <v>0</v>
      </c>
      <c r="AR52" s="206">
        <v>0</v>
      </c>
      <c r="AS52" s="206">
        <v>0</v>
      </c>
      <c r="AT52" s="206">
        <v>0</v>
      </c>
      <c r="BB52" s="210" t="str">
        <f>CHOOSE(m_identity, [10]East!BB50, [10]London!BB50, '[10]North West'!BB50, '[10]West Midlands'!BB50, [10]Northern!BB50, [10]Scotland!BB50, [10]Southern!BB50, '[10]Wales &amp; West'!BB50)</f>
        <v>TIM</v>
      </c>
      <c r="BC52" s="142" t="str">
        <f>CHOOSE(m_identity, [10]East!BC50, [10]London!BC50, '[10]North West'!BC50, '[10]West Midlands'!BC50, [10]Northern!BC50, [10]Scotland!BC50, [10]Southern!BC50, '[10]Wales &amp; West'!BC50)</f>
        <v>RPEs Don’t Apply (Outturn)</v>
      </c>
      <c r="BD52" s="142" t="str">
        <f>CHOOSE(m_identity, [10]East!BD50, [10]London!BD50, '[10]North West'!BD50, '[10]West Midlands'!BD50, [10]Northern!BD50, [10]Scotland!BD50, [10]Southern!BD50, '[10]Wales &amp; West'!BD50)</f>
        <v>CapRate 2 (UM excl. Repex)</v>
      </c>
      <c r="BE52" s="211" t="str">
        <f>CHOOSE(m_identity, [10]East!BE50, [10]London!BE50, '[10]North West'!BE50, '[10]West Midlands'!BE50, [10]Northern!BE50, [10]Scotland!BE50, [10]Southern!BE50, '[10]Wales &amp; West'!BE50)</f>
        <v>Fast/Slow Split (excl repex)</v>
      </c>
    </row>
    <row r="53" spans="1:57" ht="15" customHeight="1">
      <c r="E53" s="142" t="s">
        <v>546</v>
      </c>
      <c r="F53" s="153" t="s">
        <v>547</v>
      </c>
      <c r="G53" s="196" t="s">
        <v>106</v>
      </c>
      <c r="H53" s="153" t="s">
        <v>548</v>
      </c>
      <c r="I53" s="209" t="s">
        <v>509</v>
      </c>
      <c r="J53" s="196"/>
      <c r="AP53" s="206">
        <v>0</v>
      </c>
      <c r="AQ53" s="206">
        <v>0</v>
      </c>
      <c r="AR53" s="206">
        <v>2.3836848508201269</v>
      </c>
      <c r="AS53" s="206">
        <v>8.9348220857301666</v>
      </c>
      <c r="AT53" s="206">
        <v>6.4583164783070925</v>
      </c>
      <c r="BB53" s="210" t="str">
        <f>CHOOSE(m_identity, [10]East!BB51, [10]London!BB51, '[10]North West'!BB51, '[10]West Midlands'!BB51, [10]Northern!BB51, [10]Scotland!BB51, [10]Southern!BB51, '[10]Wales &amp; West'!BB51)</f>
        <v>TIM</v>
      </c>
      <c r="BC53" s="142" t="str">
        <f>CHOOSE(m_identity, [10]East!BC51, [10]London!BC51, '[10]North West'!BC51, '[10]West Midlands'!BC51, [10]Northern!BC51, [10]Scotland!BC51, [10]Southern!BC51, '[10]Wales &amp; West'!BC51)</f>
        <v>RPEs Don’t Apply (Outturn)</v>
      </c>
      <c r="BD53" s="142" t="str">
        <f>CHOOSE(m_identity, [10]East!BD51, [10]London!BD51, '[10]North West'!BD51, '[10]West Midlands'!BD51, [10]Northern!BD51, [10]Scotland!BD51, [10]Southern!BD51, '[10]Wales &amp; West'!BD51)</f>
        <v>CapRate 2 (UM excl. Repex)</v>
      </c>
      <c r="BE53" s="211" t="str">
        <f>CHOOSE(m_identity, [10]East!BE51, [10]London!BE51, '[10]North West'!BE51, '[10]West Midlands'!BE51, [10]Northern!BE51, [10]Scotland!BE51, [10]Southern!BE51, '[10]Wales &amp; West'!BE51)</f>
        <v>Fast/Slow Split (excl repex)</v>
      </c>
    </row>
    <row r="54" spans="1:57" ht="15" customHeight="1">
      <c r="E54" s="142" t="s">
        <v>549</v>
      </c>
      <c r="F54" s="153" t="s">
        <v>550</v>
      </c>
      <c r="G54" s="196" t="s">
        <v>106</v>
      </c>
      <c r="H54" s="153" t="s">
        <v>551</v>
      </c>
      <c r="I54" s="209" t="s">
        <v>509</v>
      </c>
      <c r="J54" s="196"/>
      <c r="AP54" s="206">
        <v>0</v>
      </c>
      <c r="AQ54" s="206">
        <v>0</v>
      </c>
      <c r="AR54" s="206">
        <v>0</v>
      </c>
      <c r="AS54" s="206">
        <v>0</v>
      </c>
      <c r="AT54" s="206">
        <v>0</v>
      </c>
      <c r="BB54" s="210" t="str">
        <f>CHOOSE(m_identity, [10]East!BB52, [10]London!BB52, '[10]North West'!BB52, '[10]West Midlands'!BB52, [10]Northern!BB52, [10]Scotland!BB52, [10]Southern!BB52, '[10]Wales &amp; West'!BB52)</f>
        <v>TIM</v>
      </c>
      <c r="BC54" s="142" t="str">
        <f>CHOOSE(m_identity, [10]East!BC52, [10]London!BC52, '[10]North West'!BC52, '[10]West Midlands'!BC52, [10]Northern!BC52, [10]Scotland!BC52, [10]Southern!BC52, '[10]Wales &amp; West'!BC52)</f>
        <v>RPEs Don’t Apply (Outturn)</v>
      </c>
      <c r="BD54" s="142" t="str">
        <f>CHOOSE(m_identity, [10]East!BD52, [10]London!BD52, '[10]North West'!BD52, '[10]West Midlands'!BD52, [10]Northern!BD52, [10]Scotland!BD52, [10]Southern!BD52, '[10]Wales &amp; West'!BD52)</f>
        <v>CapRate 2 (UM excl. Repex)</v>
      </c>
      <c r="BE54" s="211" t="str">
        <f>CHOOSE(m_identity, [10]East!BE52, [10]London!BE52, '[10]North West'!BE52, '[10]West Midlands'!BE52, [10]Northern!BE52, [10]Scotland!BE52, [10]Southern!BE52, '[10]Wales &amp; West'!BE52)</f>
        <v>Fast/Slow Split (excl repex)</v>
      </c>
    </row>
    <row r="55" spans="1:57" ht="15" customHeight="1">
      <c r="E55" s="142" t="s">
        <v>552</v>
      </c>
      <c r="F55" s="153" t="s">
        <v>486</v>
      </c>
      <c r="G55" s="196" t="s">
        <v>106</v>
      </c>
      <c r="H55" s="153" t="s">
        <v>553</v>
      </c>
      <c r="I55" s="209" t="s">
        <v>509</v>
      </c>
      <c r="J55" s="196"/>
      <c r="AP55" s="206">
        <v>0</v>
      </c>
      <c r="AQ55" s="206">
        <v>0.22644154559643584</v>
      </c>
      <c r="AR55" s="206">
        <v>1.0457192403369255</v>
      </c>
      <c r="AS55" s="206">
        <v>3.0491764558031282</v>
      </c>
      <c r="AT55" s="206">
        <v>4.5674452287494978</v>
      </c>
      <c r="BB55" s="210" t="str">
        <f>CHOOSE(m_identity, [10]East!BB53, [10]London!BB53, '[10]North West'!BB53, '[10]West Midlands'!BB53, [10]Northern!BB53, [10]Scotland!BB53, [10]Southern!BB53, '[10]Wales &amp; West'!BB53)</f>
        <v>Non-Tim</v>
      </c>
      <c r="BC55" s="142" t="str">
        <f>CHOOSE(m_identity, [10]East!BC53, [10]London!BC53, '[10]North West'!BC53, '[10]West Midlands'!BC53, [10]Northern!BC53, [10]Scotland!BC53, [10]Southern!BC53, '[10]Wales &amp; West'!BC53)</f>
        <v>RPEs Don’t Apply (Outturn)</v>
      </c>
      <c r="BD55" s="142" t="str">
        <f>CHOOSE(m_identity, [10]East!BD53, [10]London!BD53, '[10]North West'!BD53, '[10]West Midlands'!BD53, [10]Northern!BD53, [10]Scotland!BD53, [10]Southern!BD53, '[10]Wales &amp; West'!BD53)</f>
        <v>CapRate 2 (UM excl. Repex)</v>
      </c>
      <c r="BE55" s="211" t="str">
        <f>CHOOSE(m_identity, [10]East!BE53, [10]London!BE53, '[10]North West'!BE53, '[10]West Midlands'!BE53, [10]Northern!BE53, [10]Scotland!BE53, [10]Southern!BE53, '[10]Wales &amp; West'!BE53)</f>
        <v>Fast/Slow Split (excl repex)</v>
      </c>
    </row>
    <row r="56" spans="1:57" ht="15" customHeight="1">
      <c r="E56" s="142" t="s">
        <v>554</v>
      </c>
      <c r="F56" s="153" t="s">
        <v>489</v>
      </c>
      <c r="G56" s="196" t="s">
        <v>106</v>
      </c>
      <c r="H56" s="153" t="s">
        <v>555</v>
      </c>
      <c r="I56" s="209" t="s">
        <v>509</v>
      </c>
      <c r="J56" s="196"/>
      <c r="AP56" s="206">
        <v>0</v>
      </c>
      <c r="AQ56" s="206">
        <v>1.4274842827309984</v>
      </c>
      <c r="AR56" s="206">
        <v>0.6460795511123536</v>
      </c>
      <c r="AS56" s="206">
        <v>4.6887155880809388</v>
      </c>
      <c r="AT56" s="206">
        <v>8.2839536455778671</v>
      </c>
      <c r="BB56" s="210" t="str">
        <f>CHOOSE(m_identity, [10]East!BB54, [10]London!BB54, '[10]North West'!BB54, '[10]West Midlands'!BB54, [10]Northern!BB54, [10]Scotland!BB54, [10]Southern!BB54, '[10]Wales &amp; West'!BB54)</f>
        <v>TIM</v>
      </c>
      <c r="BC56" s="142" t="str">
        <f>CHOOSE(m_identity, [10]East!BC54, [10]London!BC54, '[10]North West'!BC54, '[10]West Midlands'!BC54, [10]Northern!BC54, [10]Scotland!BC54, [10]Southern!BC54, '[10]Wales &amp; West'!BC54)</f>
        <v>RPEs Don’t Apply (Outturn)</v>
      </c>
      <c r="BD56" s="142" t="str">
        <f>CHOOSE(m_identity, [10]East!BD54, [10]London!BD54, '[10]North West'!BD54, '[10]West Midlands'!BD54, [10]Northern!BD54, [10]Scotland!BD54, [10]Southern!BD54, '[10]Wales &amp; West'!BD54)</f>
        <v>CapRate 2 (UM excl. Repex)</v>
      </c>
      <c r="BE56" s="211" t="str">
        <f>CHOOSE(m_identity, [10]East!BE54, [10]London!BE54, '[10]North West'!BE54, '[10]West Midlands'!BE54, [10]Northern!BE54, [10]Scotland!BE54, [10]Southern!BE54, '[10]Wales &amp; West'!BE54)</f>
        <v>Fast/Slow Split (excl repex)</v>
      </c>
    </row>
    <row r="57" spans="1:57" ht="15" customHeight="1">
      <c r="E57" s="142" t="s">
        <v>556</v>
      </c>
      <c r="F57" s="153" t="s">
        <v>492</v>
      </c>
      <c r="G57" s="196" t="s">
        <v>106</v>
      </c>
      <c r="H57" s="153" t="s">
        <v>557</v>
      </c>
      <c r="I57" s="209" t="s">
        <v>509</v>
      </c>
      <c r="J57" s="196"/>
      <c r="AP57" s="206">
        <v>0</v>
      </c>
      <c r="AQ57" s="206">
        <v>0</v>
      </c>
      <c r="AR57" s="206">
        <v>0</v>
      </c>
      <c r="AS57" s="206">
        <v>0</v>
      </c>
      <c r="AT57" s="206">
        <v>0</v>
      </c>
      <c r="BB57" s="210" t="str">
        <f>CHOOSE(m_identity, [10]East!BB55, [10]London!BB55, '[10]North West'!BB55, '[10]West Midlands'!BB55, [10]Northern!BB55, [10]Scotland!BB55, [10]Southern!BB55, '[10]Wales &amp; West'!BB55)</f>
        <v>TIM</v>
      </c>
      <c r="BC57" s="142" t="str">
        <f>CHOOSE(m_identity, [10]East!BC55, [10]London!BC55, '[10]North West'!BC55, '[10]West Midlands'!BC55, [10]Northern!BC55, [10]Scotland!BC55, [10]Southern!BC55, '[10]Wales &amp; West'!BC55)</f>
        <v>RPEs Don’t Apply (Outturn)</v>
      </c>
      <c r="BD57" s="142" t="str">
        <f>CHOOSE(m_identity, [10]East!BD55, [10]London!BD55, '[10]North West'!BD55, '[10]West Midlands'!BD55, [10]Northern!BD55, [10]Scotland!BD55, [10]Southern!BD55, '[10]Wales &amp; West'!BD55)</f>
        <v>CapRate 2 (UM excl. Repex)</v>
      </c>
      <c r="BE57" s="211" t="str">
        <f>CHOOSE(m_identity, [10]East!BE55, [10]London!BE55, '[10]North West'!BE55, '[10]West Midlands'!BE55, [10]Northern!BE55, [10]Scotland!BE55, [10]Southern!BE55, '[10]Wales &amp; West'!BE55)</f>
        <v>Fast/Slow Split (excl repex)</v>
      </c>
    </row>
    <row r="58" spans="1:57" ht="15" customHeight="1">
      <c r="E58" s="142" t="s">
        <v>558</v>
      </c>
      <c r="F58" s="153">
        <v>0</v>
      </c>
      <c r="G58" s="196" t="s">
        <v>106</v>
      </c>
      <c r="H58" s="153">
        <v>0</v>
      </c>
      <c r="I58" s="209" t="s">
        <v>509</v>
      </c>
      <c r="J58" s="196"/>
      <c r="AP58" s="206">
        <v>0</v>
      </c>
      <c r="AQ58" s="206">
        <v>0</v>
      </c>
      <c r="AR58" s="206">
        <v>0</v>
      </c>
      <c r="AS58" s="206">
        <v>0</v>
      </c>
      <c r="AT58" s="206">
        <v>0</v>
      </c>
      <c r="BB58" s="210">
        <f>CHOOSE(m_identity, [10]East!BB56, [10]London!BB56, '[10]North West'!BB56, '[10]West Midlands'!BB56, [10]Northern!BB56, [10]Scotland!BB56, [10]Southern!BB56, '[10]Wales &amp; West'!BB56)</f>
        <v>0</v>
      </c>
      <c r="BC58" s="142">
        <f>CHOOSE(m_identity, [10]East!BC56, [10]London!BC56, '[10]North West'!BC56, '[10]West Midlands'!BC56, [10]Northern!BC56, [10]Scotland!BC56, [10]Southern!BC56, '[10]Wales &amp; West'!BC56)</f>
        <v>0</v>
      </c>
      <c r="BD58" s="142">
        <f>CHOOSE(m_identity, [10]East!BD56, [10]London!BD56, '[10]North West'!BD56, '[10]West Midlands'!BD56, [10]Northern!BD56, [10]Scotland!BD56, [10]Southern!BD56, '[10]Wales &amp; West'!BD56)</f>
        <v>0</v>
      </c>
      <c r="BE58" s="211">
        <f>CHOOSE(m_identity, [10]East!BE56, [10]London!BE56, '[10]North West'!BE56, '[10]West Midlands'!BE56, [10]Northern!BE56, [10]Scotland!BE56, [10]Southern!BE56, '[10]Wales &amp; West'!BE56)</f>
        <v>0</v>
      </c>
    </row>
    <row r="59" spans="1:57" ht="15" customHeight="1">
      <c r="E59" s="142" t="s">
        <v>559</v>
      </c>
      <c r="F59" s="153">
        <v>0</v>
      </c>
      <c r="G59" s="196" t="s">
        <v>106</v>
      </c>
      <c r="H59" s="153">
        <v>0</v>
      </c>
      <c r="I59" s="209" t="s">
        <v>509</v>
      </c>
      <c r="J59" s="196"/>
      <c r="AP59" s="206">
        <v>0</v>
      </c>
      <c r="AQ59" s="206">
        <v>0</v>
      </c>
      <c r="AR59" s="206">
        <v>0</v>
      </c>
      <c r="AS59" s="206">
        <v>0</v>
      </c>
      <c r="AT59" s="206">
        <v>0</v>
      </c>
      <c r="BB59" s="210">
        <f>CHOOSE(m_identity, [10]East!BB57, [10]London!BB57, '[10]North West'!BB57, '[10]West Midlands'!BB57, [10]Northern!BB57, [10]Scotland!BB57, [10]Southern!BB57, '[10]Wales &amp; West'!BB57)</f>
        <v>0</v>
      </c>
      <c r="BC59" s="142">
        <f>CHOOSE(m_identity, [10]East!BC57, [10]London!BC57, '[10]North West'!BC57, '[10]West Midlands'!BC57, [10]Northern!BC57, [10]Scotland!BC57, [10]Southern!BC57, '[10]Wales &amp; West'!BC57)</f>
        <v>0</v>
      </c>
      <c r="BD59" s="142">
        <f>CHOOSE(m_identity, [10]East!BD57, [10]London!BD57, '[10]North West'!BD57, '[10]West Midlands'!BD57, [10]Northern!BD57, [10]Scotland!BD57, [10]Southern!BD57, '[10]Wales &amp; West'!BD57)</f>
        <v>0</v>
      </c>
      <c r="BE59" s="211">
        <f>CHOOSE(m_identity, [10]East!BE57, [10]London!BE57, '[10]North West'!BE57, '[10]West Midlands'!BE57, [10]Northern!BE57, [10]Scotland!BE57, [10]Southern!BE57, '[10]Wales &amp; West'!BE57)</f>
        <v>0</v>
      </c>
    </row>
    <row r="60" spans="1:57" ht="15" customHeight="1">
      <c r="E60" s="142" t="s">
        <v>560</v>
      </c>
      <c r="F60" s="153">
        <v>0</v>
      </c>
      <c r="G60" s="196" t="s">
        <v>106</v>
      </c>
      <c r="H60" s="153">
        <v>0</v>
      </c>
      <c r="I60" s="209" t="s">
        <v>509</v>
      </c>
      <c r="J60" s="196"/>
      <c r="AP60" s="206">
        <v>0</v>
      </c>
      <c r="AQ60" s="206">
        <v>0</v>
      </c>
      <c r="AR60" s="206">
        <v>0</v>
      </c>
      <c r="AS60" s="206">
        <v>0</v>
      </c>
      <c r="AT60" s="206">
        <v>0</v>
      </c>
      <c r="BB60" s="210">
        <f>CHOOSE(m_identity, [10]East!BB58, [10]London!BB58, '[10]North West'!BB58, '[10]West Midlands'!BB58, [10]Northern!BB58, [10]Scotland!BB58, [10]Southern!BB58, '[10]Wales &amp; West'!BB58)</f>
        <v>0</v>
      </c>
      <c r="BC60" s="142">
        <f>CHOOSE(m_identity, [10]East!BC58, [10]London!BC58, '[10]North West'!BC58, '[10]West Midlands'!BC58, [10]Northern!BC58, [10]Scotland!BC58, [10]Southern!BC58, '[10]Wales &amp; West'!BC58)</f>
        <v>0</v>
      </c>
      <c r="BD60" s="142">
        <f>CHOOSE(m_identity, [10]East!BD58, [10]London!BD58, '[10]North West'!BD58, '[10]West Midlands'!BD58, [10]Northern!BD58, [10]Scotland!BD58, [10]Southern!BD58, '[10]Wales &amp; West'!BD58)</f>
        <v>0</v>
      </c>
      <c r="BE60" s="211">
        <f>CHOOSE(m_identity, [10]East!BE58, [10]London!BE58, '[10]North West'!BE58, '[10]West Midlands'!BE58, [10]Northern!BE58, [10]Scotland!BE58, [10]Southern!BE58, '[10]Wales &amp; West'!BE58)</f>
        <v>0</v>
      </c>
    </row>
    <row r="61" spans="1:57" ht="15" customHeight="1">
      <c r="E61" s="142" t="s">
        <v>206</v>
      </c>
      <c r="F61" s="153">
        <v>0</v>
      </c>
      <c r="G61" s="196" t="s">
        <v>106</v>
      </c>
      <c r="H61" s="153" t="s">
        <v>561</v>
      </c>
      <c r="I61" s="209" t="s">
        <v>509</v>
      </c>
      <c r="J61" s="196"/>
      <c r="AP61" s="212">
        <v>4.4655820692731147</v>
      </c>
      <c r="AQ61" s="212">
        <v>3.4424698787006527</v>
      </c>
      <c r="AR61" s="212">
        <v>1.4401892221153214</v>
      </c>
      <c r="AS61" s="212">
        <v>3.4980083167527085</v>
      </c>
      <c r="AT61" s="212">
        <v>6.5227916696892949</v>
      </c>
      <c r="BB61" s="210" t="str">
        <f>CHOOSE(m_identity, [10]East!BB59, [10]London!BB59, '[10]North West'!BB59, '[10]West Midlands'!BB59, [10]Northern!BB59, [10]Scotland!BB59, [10]Southern!BB59, '[10]Wales &amp; West'!BB59)</f>
        <v>TIM</v>
      </c>
      <c r="BC61" s="142">
        <f>CHOOSE(m_identity, [10]East!BC59, [10]London!BC59, '[10]North West'!BC59, '[10]West Midlands'!BC59, [10]Northern!BC59, [10]Scotland!BC59, [10]Southern!BC59, '[10]Wales &amp; West'!BC59)</f>
        <v>0</v>
      </c>
      <c r="BD61" s="142" t="str">
        <f>CHOOSE(m_identity, [10]East!BD59, [10]London!BD59, '[10]North West'!BD59, '[10]West Midlands'!BD59, [10]Northern!BD59, [10]Scotland!BD59, [10]Southern!BD59, '[10]Wales &amp; West'!BD59)</f>
        <v>CapRate 1 (Baseline excl. Repex)</v>
      </c>
      <c r="BE61" s="211" t="str">
        <f>CHOOSE(m_identity, [10]East!BE59, [10]London!BE59, '[10]North West'!BE59, '[10]West Midlands'!BE59, [10]Northern!BE59, [10]Scotland!BE59, [10]Southern!BE59, '[10]Wales &amp; West'!BE59)</f>
        <v>Fast/Slow Split (excl repex)</v>
      </c>
    </row>
    <row r="62" spans="1:57" ht="15" customHeight="1">
      <c r="E62" s="142" t="s">
        <v>207</v>
      </c>
      <c r="F62" s="153">
        <v>0</v>
      </c>
      <c r="G62" s="196" t="s">
        <v>106</v>
      </c>
      <c r="H62" s="153" t="s">
        <v>562</v>
      </c>
      <c r="I62" s="209" t="s">
        <v>509</v>
      </c>
      <c r="J62" s="196"/>
      <c r="AP62" s="212">
        <v>2.2486559224326617</v>
      </c>
      <c r="AQ62" s="212">
        <v>1.8510897673098647</v>
      </c>
      <c r="AR62" s="212">
        <v>0.79323121686228681</v>
      </c>
      <c r="AS62" s="212">
        <v>2.0970360570536282</v>
      </c>
      <c r="AT62" s="212">
        <v>3.448386155661415</v>
      </c>
      <c r="BB62" s="210" t="str">
        <f>CHOOSE(m_identity, [10]East!BB60, [10]London!BB60, '[10]North West'!BB60, '[10]West Midlands'!BB60, [10]Northern!BB60, [10]Scotland!BB60, [10]Southern!BB60, '[10]Wales &amp; West'!BB60)</f>
        <v>TIM</v>
      </c>
      <c r="BC62" s="142">
        <f>CHOOSE(m_identity, [10]East!BC60, [10]London!BC60, '[10]North West'!BC60, '[10]West Midlands'!BC60, [10]Northern!BC60, [10]Scotland!BC60, [10]Southern!BC60, '[10]Wales &amp; West'!BC60)</f>
        <v>0</v>
      </c>
      <c r="BD62" s="142" t="str">
        <f>CHOOSE(m_identity, [10]East!BD60, [10]London!BD60, '[10]North West'!BD60, '[10]West Midlands'!BD60, [10]Northern!BD60, [10]Scotland!BD60, [10]Southern!BD60, '[10]Wales &amp; West'!BD60)</f>
        <v>CapRate 1 (Baseline excl. Repex)</v>
      </c>
      <c r="BE62" s="211" t="str">
        <f>CHOOSE(m_identity, [10]East!BE60, [10]London!BE60, '[10]North West'!BE60, '[10]West Midlands'!BE60, [10]Northern!BE60, [10]Scotland!BE60, [10]Southern!BE60, '[10]Wales &amp; West'!BE60)</f>
        <v>Fast/Slow Split (excl repex)</v>
      </c>
    </row>
    <row r="63" spans="1:57" ht="15" customHeight="1">
      <c r="E63" s="142" t="s">
        <v>208</v>
      </c>
      <c r="F63" s="153">
        <v>0</v>
      </c>
      <c r="G63" s="196" t="s">
        <v>106</v>
      </c>
      <c r="H63" s="153" t="s">
        <v>563</v>
      </c>
      <c r="I63" s="213" t="s">
        <v>509</v>
      </c>
      <c r="J63" s="196"/>
      <c r="AP63" s="212">
        <v>0.29616592589200541</v>
      </c>
      <c r="AQ63" s="212">
        <v>0.14432658114204844</v>
      </c>
      <c r="AR63" s="212">
        <v>6.3087755013562646E-2</v>
      </c>
      <c r="AS63" s="212">
        <v>0.13545281858121352</v>
      </c>
      <c r="AT63" s="212">
        <v>0.16997962896000227</v>
      </c>
      <c r="BB63" s="214" t="str">
        <f>CHOOSE(m_identity, [10]East!BB61, [10]London!BB61, '[10]North West'!BB61, '[10]West Midlands'!BB61, [10]Northern!BB61, [10]Scotland!BB61, [10]Southern!BB61, '[10]Wales &amp; West'!BB61)</f>
        <v>TIM</v>
      </c>
      <c r="BC63" s="215">
        <f>CHOOSE(m_identity, [10]East!BC61, [10]London!BC61, '[10]North West'!BC61, '[10]West Midlands'!BC61, [10]Northern!BC61, [10]Scotland!BC61, [10]Southern!BC61, '[10]Wales &amp; West'!BC61)</f>
        <v>0</v>
      </c>
      <c r="BD63" s="215" t="str">
        <f>CHOOSE(m_identity, [10]East!BD61, [10]London!BD61, '[10]North West'!BD61, '[10]West Midlands'!BD61, [10]Northern!BD61, [10]Scotland!BD61, [10]Southern!BD61, '[10]Wales &amp; West'!BD61)</f>
        <v>CapRate 2 (UM excl. Repex)</v>
      </c>
      <c r="BE63" s="216" t="str">
        <f>CHOOSE(m_identity, [10]East!BE61, [10]London!BE61, '[10]North West'!BE61, '[10]West Midlands'!BE61, [10]Northern!BE61, [10]Scotland!BE61, [10]Southern!BE61, '[10]Wales &amp; West'!BE61)</f>
        <v>Fast/Slow Split (excl repex)</v>
      </c>
    </row>
    <row r="64" spans="1:57" s="196" customFormat="1" ht="15" customHeight="1">
      <c r="A64" s="142"/>
      <c r="B64" s="142"/>
      <c r="C64" s="142"/>
      <c r="D64" s="142"/>
      <c r="E64" s="197" t="s">
        <v>203</v>
      </c>
      <c r="G64" s="196" t="s">
        <v>106</v>
      </c>
      <c r="I64" s="201"/>
      <c r="AH64" s="142"/>
      <c r="AI64" s="142"/>
      <c r="AJ64" s="142"/>
      <c r="AK64" s="142"/>
      <c r="AL64" s="142"/>
      <c r="AM64" s="142"/>
      <c r="AN64" s="142"/>
      <c r="AO64" s="142"/>
      <c r="AP64" s="203">
        <v>97.326208174793493</v>
      </c>
      <c r="AQ64" s="203">
        <v>94.15612223451609</v>
      </c>
      <c r="AR64" s="203">
        <v>106.23841949116941</v>
      </c>
      <c r="AS64" s="203">
        <v>117.73332569884198</v>
      </c>
      <c r="AT64" s="203">
        <v>111.14807936082968</v>
      </c>
      <c r="AV64" s="142"/>
      <c r="AW64" s="142"/>
      <c r="AX64" s="142"/>
      <c r="AY64" s="142"/>
      <c r="AZ64" s="142"/>
    </row>
    <row r="65" spans="1:47" s="196" customFormat="1" ht="15" customHeight="1">
      <c r="A65" s="142"/>
      <c r="B65" s="142"/>
      <c r="C65" s="142"/>
      <c r="D65" s="142"/>
      <c r="E65" s="197"/>
      <c r="I65" s="201"/>
      <c r="AH65" s="142"/>
      <c r="AI65" s="142"/>
      <c r="AJ65" s="142"/>
      <c r="AK65" s="142"/>
      <c r="AL65" s="142"/>
      <c r="AM65" s="142"/>
      <c r="AN65" s="142"/>
      <c r="AO65" s="142"/>
      <c r="AP65" s="217"/>
      <c r="AQ65" s="217"/>
      <c r="AR65" s="217"/>
      <c r="AS65" s="217"/>
      <c r="AT65" s="217"/>
    </row>
    <row r="66" spans="1:47" s="119" customFormat="1" ht="15" customHeight="1">
      <c r="A66" s="142"/>
      <c r="B66" s="144" t="s">
        <v>209</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218"/>
      <c r="AI66" s="218"/>
      <c r="AJ66" s="218"/>
      <c r="AK66" s="218"/>
      <c r="AL66" s="218"/>
      <c r="AM66" s="218"/>
      <c r="AN66" s="218"/>
      <c r="AO66" s="218"/>
      <c r="AP66" s="219"/>
      <c r="AQ66" s="219"/>
      <c r="AR66" s="219"/>
      <c r="AS66" s="219"/>
      <c r="AT66" s="219"/>
      <c r="AU66" s="142"/>
    </row>
    <row r="67" spans="1:47" ht="15" customHeight="1">
      <c r="J67" s="195"/>
      <c r="K67" s="195"/>
      <c r="L67" s="195"/>
      <c r="M67" s="195"/>
      <c r="N67" s="195"/>
      <c r="O67" s="195"/>
      <c r="P67" s="195"/>
      <c r="Q67" s="195"/>
      <c r="R67" s="195"/>
      <c r="S67" s="195"/>
      <c r="T67" s="195"/>
      <c r="U67" s="195"/>
      <c r="V67" s="195"/>
      <c r="W67" s="195"/>
      <c r="X67" s="195"/>
      <c r="AP67" s="217"/>
      <c r="AQ67" s="217"/>
      <c r="AR67" s="217"/>
      <c r="AS67" s="217"/>
      <c r="AT67" s="217"/>
    </row>
    <row r="68" spans="1:47" ht="15" customHeight="1">
      <c r="E68" s="220" t="s">
        <v>210</v>
      </c>
      <c r="AP68" s="217"/>
      <c r="AQ68" s="217"/>
      <c r="AR68" s="217"/>
      <c r="AS68" s="217"/>
      <c r="AT68" s="217"/>
    </row>
    <row r="69" spans="1:47" ht="15" customHeight="1">
      <c r="E69" s="197" t="s">
        <v>211</v>
      </c>
      <c r="F69" s="197"/>
      <c r="G69" s="196" t="s">
        <v>106</v>
      </c>
      <c r="H69" s="142" t="s">
        <v>564</v>
      </c>
      <c r="J69" s="195" t="s">
        <v>212</v>
      </c>
      <c r="K69" s="195"/>
      <c r="L69" s="195"/>
      <c r="M69" s="195"/>
      <c r="N69" s="195"/>
      <c r="O69" s="195"/>
      <c r="P69" s="195"/>
      <c r="Q69" s="195"/>
      <c r="R69" s="195"/>
      <c r="S69" s="195"/>
      <c r="T69" s="195"/>
      <c r="U69" s="195"/>
      <c r="V69" s="195"/>
      <c r="W69" s="195"/>
      <c r="X69" s="195"/>
      <c r="AH69" s="221">
        <v>31.353488528138314</v>
      </c>
      <c r="AI69" s="221">
        <v>17.422564242802039</v>
      </c>
      <c r="AJ69" s="221">
        <v>14.943386662726526</v>
      </c>
      <c r="AK69" s="221">
        <v>21.985435175561374</v>
      </c>
      <c r="AL69" s="221">
        <v>26.953950829567457</v>
      </c>
      <c r="AM69" s="221">
        <v>16.950478486607487</v>
      </c>
      <c r="AN69" s="221">
        <v>23.210424415591639</v>
      </c>
      <c r="AO69" s="221">
        <v>31.772680783067937</v>
      </c>
      <c r="AP69" s="221">
        <v>12.082641657338836</v>
      </c>
      <c r="AQ69" s="221">
        <v>12.603202806493115</v>
      </c>
      <c r="AR69" s="221">
        <v>35.844010580167968</v>
      </c>
      <c r="AS69" s="221">
        <v>28.305335170703646</v>
      </c>
      <c r="AT69" s="221">
        <v>17.591475082582793</v>
      </c>
    </row>
    <row r="70" spans="1:47" ht="15" customHeight="1">
      <c r="E70" s="197" t="s">
        <v>213</v>
      </c>
      <c r="F70" s="196"/>
      <c r="G70" s="196" t="s">
        <v>106</v>
      </c>
      <c r="H70" s="142" t="s">
        <v>565</v>
      </c>
      <c r="J70" s="195" t="s">
        <v>212</v>
      </c>
      <c r="K70" s="195"/>
      <c r="L70" s="195"/>
      <c r="M70" s="195"/>
      <c r="N70" s="195"/>
      <c r="O70" s="195"/>
      <c r="P70" s="195"/>
      <c r="Q70" s="195"/>
      <c r="R70" s="195"/>
      <c r="S70" s="195"/>
      <c r="T70" s="195"/>
      <c r="U70" s="195"/>
      <c r="V70" s="195"/>
      <c r="W70" s="195"/>
      <c r="X70" s="195"/>
      <c r="AH70" s="221">
        <v>16.645784654674841</v>
      </c>
      <c r="AI70" s="221">
        <v>14.145680347925456</v>
      </c>
      <c r="AJ70" s="221">
        <v>13.391339472193962</v>
      </c>
      <c r="AK70" s="221">
        <v>12.90350445054144</v>
      </c>
      <c r="AL70" s="221">
        <v>16.828414904988531</v>
      </c>
      <c r="AM70" s="221">
        <v>18.631442684652558</v>
      </c>
      <c r="AN70" s="221">
        <v>21.298773127794409</v>
      </c>
      <c r="AO70" s="221">
        <v>25.799923431222965</v>
      </c>
      <c r="AP70" s="221">
        <v>34.380239471630233</v>
      </c>
      <c r="AQ70" s="221">
        <v>30.146903673694521</v>
      </c>
      <c r="AR70" s="221">
        <v>51.417916829052693</v>
      </c>
      <c r="AS70" s="221">
        <v>41.911786492228252</v>
      </c>
      <c r="AT70" s="221">
        <v>38.179876975815723</v>
      </c>
    </row>
    <row r="71" spans="1:47" ht="15" customHeight="1">
      <c r="E71" s="197" t="s">
        <v>214</v>
      </c>
      <c r="F71" s="196"/>
      <c r="G71" s="196" t="s">
        <v>106</v>
      </c>
      <c r="H71" s="142" t="s">
        <v>566</v>
      </c>
      <c r="J71" s="195" t="s">
        <v>212</v>
      </c>
      <c r="K71" s="195"/>
      <c r="L71" s="195"/>
      <c r="M71" s="195"/>
      <c r="N71" s="195"/>
      <c r="O71" s="195"/>
      <c r="P71" s="195"/>
      <c r="Q71" s="195"/>
      <c r="R71" s="195"/>
      <c r="S71" s="195"/>
      <c r="T71" s="195"/>
      <c r="U71" s="195"/>
      <c r="V71" s="195"/>
      <c r="W71" s="195"/>
      <c r="X71" s="195"/>
      <c r="AH71" s="221">
        <v>113.11581237352857</v>
      </c>
      <c r="AI71" s="221">
        <v>110.53405912204077</v>
      </c>
      <c r="AJ71" s="221">
        <v>111.11328390640217</v>
      </c>
      <c r="AK71" s="221">
        <v>108.7920826557674</v>
      </c>
      <c r="AL71" s="221">
        <v>104.27535539798086</v>
      </c>
      <c r="AM71" s="221">
        <v>114.85748985763665</v>
      </c>
      <c r="AN71" s="221">
        <v>115.42565417956331</v>
      </c>
      <c r="AO71" s="221">
        <v>95.936921786048543</v>
      </c>
      <c r="AP71" s="221">
        <v>23.54442200062816</v>
      </c>
      <c r="AQ71" s="221">
        <v>32.134676927054137</v>
      </c>
      <c r="AR71" s="221">
        <v>34.310525413154956</v>
      </c>
      <c r="AS71" s="221">
        <v>29.16474058867334</v>
      </c>
      <c r="AT71" s="221">
        <v>35.108972699700971</v>
      </c>
    </row>
    <row r="72" spans="1:47" ht="15" customHeight="1">
      <c r="E72" s="197" t="s">
        <v>215</v>
      </c>
      <c r="F72" s="196"/>
      <c r="G72" s="196" t="s">
        <v>106</v>
      </c>
      <c r="H72" s="142" t="s">
        <v>567</v>
      </c>
      <c r="J72" s="195" t="s">
        <v>212</v>
      </c>
      <c r="K72" s="195"/>
      <c r="L72" s="195"/>
      <c r="M72" s="195"/>
      <c r="N72" s="195"/>
      <c r="O72" s="195"/>
      <c r="P72" s="195"/>
      <c r="Q72" s="195"/>
      <c r="R72" s="195"/>
      <c r="S72" s="195"/>
      <c r="T72" s="195"/>
      <c r="U72" s="195"/>
      <c r="V72" s="195"/>
      <c r="W72" s="195"/>
      <c r="X72" s="195"/>
      <c r="AH72" s="221"/>
      <c r="AI72" s="221"/>
      <c r="AJ72" s="221"/>
      <c r="AK72" s="221"/>
      <c r="AL72" s="221"/>
      <c r="AM72" s="221"/>
      <c r="AN72" s="221"/>
      <c r="AO72" s="221"/>
      <c r="AP72" s="221">
        <v>61.03179979784035</v>
      </c>
      <c r="AQ72" s="221">
        <v>56.000014985874245</v>
      </c>
      <c r="AR72" s="221">
        <v>61.822908369488914</v>
      </c>
      <c r="AS72" s="221">
        <v>58.994449583839717</v>
      </c>
      <c r="AT72" s="221">
        <v>57.291708497054998</v>
      </c>
    </row>
    <row r="73" spans="1:47" ht="15" customHeight="1">
      <c r="E73" s="197" t="s">
        <v>216</v>
      </c>
      <c r="F73" s="196"/>
      <c r="G73" s="196" t="s">
        <v>106</v>
      </c>
      <c r="H73" s="142" t="s">
        <v>568</v>
      </c>
      <c r="J73" s="195" t="s">
        <v>212</v>
      </c>
      <c r="K73" s="195"/>
      <c r="L73" s="195"/>
      <c r="M73" s="195"/>
      <c r="N73" s="195"/>
      <c r="O73" s="195"/>
      <c r="P73" s="195"/>
      <c r="Q73" s="195"/>
      <c r="R73" s="195"/>
      <c r="S73" s="195"/>
      <c r="T73" s="195"/>
      <c r="U73" s="195"/>
      <c r="V73" s="195"/>
      <c r="W73" s="195"/>
      <c r="X73" s="195"/>
      <c r="AH73" s="221">
        <v>101.49381646279537</v>
      </c>
      <c r="AI73" s="221">
        <v>101.16260601322358</v>
      </c>
      <c r="AJ73" s="221">
        <v>120.56183701535947</v>
      </c>
      <c r="AK73" s="221">
        <v>129.58876724075722</v>
      </c>
      <c r="AL73" s="221">
        <v>123.10184699856269</v>
      </c>
      <c r="AM73" s="221">
        <v>153.73619500447461</v>
      </c>
      <c r="AN73" s="221">
        <v>166.53387711694452</v>
      </c>
      <c r="AO73" s="221">
        <v>77.278140178965856</v>
      </c>
      <c r="AP73" s="221">
        <v>70.998867437591727</v>
      </c>
      <c r="AQ73" s="221">
        <v>97.135231687151958</v>
      </c>
      <c r="AR73" s="221">
        <v>96.743248982858148</v>
      </c>
      <c r="AS73" s="221">
        <v>106.60804581868801</v>
      </c>
      <c r="AT73" s="221">
        <v>108.28012623609209</v>
      </c>
    </row>
    <row r="74" spans="1:47" ht="15" customHeight="1">
      <c r="E74" s="197" t="s">
        <v>203</v>
      </c>
      <c r="F74" s="196"/>
      <c r="G74" s="196" t="s">
        <v>106</v>
      </c>
      <c r="J74" s="195" t="s">
        <v>212</v>
      </c>
      <c r="K74" s="195"/>
      <c r="L74" s="195"/>
      <c r="M74" s="195"/>
      <c r="N74" s="195"/>
      <c r="O74" s="195"/>
      <c r="P74" s="195"/>
      <c r="Q74" s="195"/>
      <c r="R74" s="195"/>
      <c r="S74" s="195"/>
      <c r="T74" s="195"/>
      <c r="U74" s="195"/>
      <c r="V74" s="195"/>
      <c r="W74" s="195"/>
      <c r="X74" s="195"/>
      <c r="AH74" s="222">
        <v>262.60890201913708</v>
      </c>
      <c r="AI74" s="222">
        <v>243.26490972599186</v>
      </c>
      <c r="AJ74" s="222">
        <v>260.00984705668213</v>
      </c>
      <c r="AK74" s="222">
        <v>273.26978952262743</v>
      </c>
      <c r="AL74" s="222">
        <v>271.15956813109955</v>
      </c>
      <c r="AM74" s="222">
        <v>304.17560603337131</v>
      </c>
      <c r="AN74" s="222">
        <v>326.46872883989386</v>
      </c>
      <c r="AO74" s="222">
        <v>230.78766617930532</v>
      </c>
      <c r="AP74" s="222">
        <v>202.03797036502931</v>
      </c>
      <c r="AQ74" s="222">
        <v>228.02003008026796</v>
      </c>
      <c r="AR74" s="222">
        <v>280.13861017472266</v>
      </c>
      <c r="AS74" s="222">
        <v>264.98435765413296</v>
      </c>
      <c r="AT74" s="222">
        <v>256.45215949124656</v>
      </c>
    </row>
    <row r="75" spans="1:47" ht="15" customHeight="1">
      <c r="J75" s="195"/>
      <c r="K75" s="195"/>
      <c r="L75" s="195"/>
      <c r="M75" s="195"/>
      <c r="N75" s="195"/>
      <c r="O75" s="195"/>
      <c r="P75" s="195"/>
      <c r="Q75" s="195"/>
      <c r="R75" s="195"/>
      <c r="S75" s="195"/>
      <c r="T75" s="195"/>
      <c r="U75" s="195"/>
      <c r="V75" s="195"/>
      <c r="W75" s="195"/>
      <c r="X75" s="195"/>
    </row>
    <row r="76" spans="1:47" ht="15" customHeight="1">
      <c r="E76" s="220" t="s">
        <v>217</v>
      </c>
    </row>
    <row r="77" spans="1:47" ht="15" customHeight="1">
      <c r="E77" s="197" t="s">
        <v>211</v>
      </c>
      <c r="F77" s="197"/>
      <c r="G77" s="196" t="s">
        <v>106</v>
      </c>
      <c r="H77" s="142" t="s">
        <v>569</v>
      </c>
      <c r="J77" s="195"/>
      <c r="K77" s="195"/>
      <c r="L77" s="195"/>
      <c r="M77" s="195"/>
      <c r="N77" s="195"/>
      <c r="O77" s="195"/>
      <c r="P77" s="195"/>
      <c r="Q77" s="195"/>
      <c r="R77" s="195"/>
      <c r="S77" s="195"/>
      <c r="T77" s="195"/>
      <c r="U77" s="195"/>
      <c r="V77" s="195"/>
      <c r="W77" s="195"/>
      <c r="X77" s="195"/>
      <c r="AP77" s="221">
        <v>10.309331330242642</v>
      </c>
      <c r="AQ77" s="221">
        <v>6.8563748081650528</v>
      </c>
      <c r="AR77" s="221">
        <v>7.4809569126723554</v>
      </c>
      <c r="AS77" s="221">
        <v>7.2579108600763895</v>
      </c>
      <c r="AT77" s="221">
        <v>6.36906220910274</v>
      </c>
    </row>
    <row r="78" spans="1:47" ht="15" customHeight="1">
      <c r="E78" s="197" t="s">
        <v>213</v>
      </c>
      <c r="F78" s="196"/>
      <c r="G78" s="196" t="s">
        <v>106</v>
      </c>
      <c r="H78" s="142" t="s">
        <v>570</v>
      </c>
      <c r="J78" s="195"/>
      <c r="K78" s="195"/>
      <c r="L78" s="195"/>
      <c r="M78" s="195"/>
      <c r="N78" s="195"/>
      <c r="O78" s="195"/>
      <c r="P78" s="195"/>
      <c r="Q78" s="195"/>
      <c r="R78" s="195"/>
      <c r="S78" s="195"/>
      <c r="T78" s="195"/>
      <c r="U78" s="195"/>
      <c r="V78" s="195"/>
      <c r="W78" s="195"/>
      <c r="X78" s="195"/>
      <c r="AP78" s="221">
        <v>0</v>
      </c>
      <c r="AQ78" s="221">
        <v>1.6539258283274343</v>
      </c>
      <c r="AR78" s="221">
        <v>1.6917987914492791</v>
      </c>
      <c r="AS78" s="221">
        <v>7.7378920438840666</v>
      </c>
      <c r="AT78" s="221">
        <v>12.851398874327366</v>
      </c>
    </row>
    <row r="79" spans="1:47" ht="15" customHeight="1">
      <c r="E79" s="197" t="s">
        <v>214</v>
      </c>
      <c r="F79" s="196"/>
      <c r="G79" s="196" t="s">
        <v>106</v>
      </c>
      <c r="H79" s="142" t="s">
        <v>571</v>
      </c>
      <c r="J79" s="195"/>
      <c r="K79" s="195"/>
      <c r="L79" s="195"/>
      <c r="M79" s="195"/>
      <c r="N79" s="195"/>
      <c r="O79" s="195"/>
      <c r="P79" s="195"/>
      <c r="Q79" s="195"/>
      <c r="R79" s="195"/>
      <c r="S79" s="195"/>
      <c r="T79" s="195"/>
      <c r="U79" s="195"/>
      <c r="V79" s="195"/>
      <c r="W79" s="195"/>
      <c r="X79" s="195"/>
      <c r="AP79" s="221">
        <v>0</v>
      </c>
      <c r="AQ79" s="221">
        <v>0</v>
      </c>
      <c r="AR79" s="221">
        <v>2.3836848508201269</v>
      </c>
      <c r="AS79" s="221">
        <v>8.9348220857301666</v>
      </c>
      <c r="AT79" s="221">
        <v>6.4583164783070925</v>
      </c>
    </row>
    <row r="80" spans="1:47" ht="15" customHeight="1">
      <c r="E80" s="197" t="s">
        <v>215</v>
      </c>
      <c r="F80" s="196"/>
      <c r="G80" s="196" t="s">
        <v>106</v>
      </c>
      <c r="H80" s="142" t="s">
        <v>572</v>
      </c>
      <c r="J80" s="195"/>
      <c r="K80" s="195"/>
      <c r="L80" s="195"/>
      <c r="M80" s="195"/>
      <c r="N80" s="195"/>
      <c r="O80" s="195"/>
      <c r="P80" s="195"/>
      <c r="Q80" s="195"/>
      <c r="R80" s="195"/>
      <c r="S80" s="195"/>
      <c r="T80" s="195"/>
      <c r="U80" s="195"/>
      <c r="V80" s="195"/>
      <c r="W80" s="195"/>
      <c r="X80" s="195"/>
      <c r="AP80" s="221">
        <v>0</v>
      </c>
      <c r="AQ80" s="221">
        <v>0</v>
      </c>
      <c r="AR80" s="221">
        <v>0</v>
      </c>
      <c r="AS80" s="221">
        <v>0</v>
      </c>
      <c r="AT80" s="221">
        <v>0</v>
      </c>
    </row>
    <row r="81" spans="2:47" ht="15" customHeight="1">
      <c r="E81" s="197" t="s">
        <v>216</v>
      </c>
      <c r="F81" s="196"/>
      <c r="G81" s="196" t="s">
        <v>106</v>
      </c>
      <c r="H81" s="142" t="s">
        <v>573</v>
      </c>
      <c r="J81" s="195"/>
      <c r="K81" s="195"/>
      <c r="L81" s="195"/>
      <c r="M81" s="195"/>
      <c r="N81" s="195"/>
      <c r="O81" s="195"/>
      <c r="P81" s="195"/>
      <c r="Q81" s="195"/>
      <c r="R81" s="195"/>
      <c r="S81" s="195"/>
      <c r="T81" s="195"/>
      <c r="U81" s="195"/>
      <c r="V81" s="195"/>
      <c r="W81" s="195"/>
      <c r="X81" s="195"/>
      <c r="AP81" s="221">
        <v>0.7695054136253634</v>
      </c>
      <c r="AQ81" s="221">
        <v>1.0433416215190232</v>
      </c>
      <c r="AR81" s="221">
        <v>14.069470742236454</v>
      </c>
      <c r="AS81" s="221">
        <v>2.8557647794435272</v>
      </c>
      <c r="AT81" s="221">
        <v>9.4144344781776537E-2</v>
      </c>
    </row>
    <row r="82" spans="2:47" ht="15" customHeight="1">
      <c r="E82" s="197" t="s">
        <v>203</v>
      </c>
      <c r="F82" s="196"/>
      <c r="G82" s="196" t="s">
        <v>106</v>
      </c>
      <c r="J82" s="195"/>
      <c r="K82" s="195"/>
      <c r="L82" s="195"/>
      <c r="M82" s="195"/>
      <c r="N82" s="195"/>
      <c r="O82" s="195"/>
      <c r="P82" s="195"/>
      <c r="Q82" s="195"/>
      <c r="R82" s="195"/>
      <c r="S82" s="195"/>
      <c r="T82" s="195"/>
      <c r="U82" s="195"/>
      <c r="V82" s="195"/>
      <c r="W82" s="195"/>
      <c r="X82" s="195"/>
      <c r="AP82" s="222">
        <v>11.078836743868006</v>
      </c>
      <c r="AQ82" s="222">
        <v>9.5536422580115108</v>
      </c>
      <c r="AR82" s="222">
        <v>25.625911297178217</v>
      </c>
      <c r="AS82" s="222">
        <v>26.786389769134146</v>
      </c>
      <c r="AT82" s="222">
        <v>25.772921906518977</v>
      </c>
    </row>
    <row r="83" spans="2:47" ht="15" customHeight="1">
      <c r="J83" s="195"/>
      <c r="K83" s="195"/>
      <c r="L83" s="195"/>
      <c r="M83" s="195"/>
      <c r="N83" s="195"/>
      <c r="O83" s="195"/>
      <c r="P83" s="195"/>
      <c r="Q83" s="195"/>
      <c r="R83" s="195"/>
      <c r="S83" s="195"/>
      <c r="T83" s="195"/>
      <c r="U83" s="195"/>
      <c r="V83" s="195"/>
      <c r="W83" s="195"/>
      <c r="X83" s="195"/>
    </row>
    <row r="84" spans="2:47" ht="15" customHeight="1">
      <c r="B84" s="144" t="s">
        <v>218</v>
      </c>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row>
    <row r="85" spans="2:47" ht="15" customHeight="1"/>
    <row r="86" spans="2:47" ht="15" customHeight="1">
      <c r="E86" s="142" t="s">
        <v>377</v>
      </c>
      <c r="G86" s="197" t="s">
        <v>106</v>
      </c>
      <c r="H86" s="142" t="s">
        <v>65</v>
      </c>
      <c r="AP86" s="223">
        <v>15.812106352575114</v>
      </c>
      <c r="AQ86" s="223">
        <v>15.600418504610312</v>
      </c>
      <c r="AR86" s="223">
        <v>9.1046294336510858</v>
      </c>
      <c r="AS86" s="223">
        <v>10.914028046773954</v>
      </c>
      <c r="AT86" s="223">
        <v>8.5695454547545129</v>
      </c>
    </row>
    <row r="87" spans="2:47" ht="15" customHeight="1">
      <c r="E87" s="142" t="s">
        <v>378</v>
      </c>
      <c r="G87" s="197" t="s">
        <v>106</v>
      </c>
      <c r="H87" s="142" t="s">
        <v>67</v>
      </c>
      <c r="AP87" s="223">
        <v>2.3160439110565467</v>
      </c>
      <c r="AQ87" s="223">
        <v>2.2394627416289499</v>
      </c>
      <c r="AR87" s="223">
        <v>2.4778447034824826</v>
      </c>
      <c r="AS87" s="223">
        <v>2.4786683376656407</v>
      </c>
      <c r="AT87" s="223">
        <v>2.4786683376656415</v>
      </c>
    </row>
    <row r="88" spans="2:47" ht="15" customHeight="1">
      <c r="D88" s="153"/>
      <c r="E88" s="153" t="s">
        <v>379</v>
      </c>
      <c r="F88" s="153"/>
      <c r="G88" s="143" t="s">
        <v>106</v>
      </c>
      <c r="H88" s="142" t="s">
        <v>69</v>
      </c>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224"/>
      <c r="AP88" s="223">
        <v>38.597364205172696</v>
      </c>
      <c r="AQ88" s="223">
        <v>35.483956770810309</v>
      </c>
      <c r="AR88" s="223">
        <v>30.27640177083715</v>
      </c>
      <c r="AS88" s="223">
        <v>32.189909521046019</v>
      </c>
      <c r="AT88" s="223">
        <v>32.880593488037576</v>
      </c>
      <c r="AU88" s="153"/>
    </row>
    <row r="89" spans="2:47" ht="15" customHeight="1">
      <c r="E89" s="142" t="s">
        <v>380</v>
      </c>
      <c r="G89" s="197" t="s">
        <v>106</v>
      </c>
      <c r="H89" s="142" t="s">
        <v>71</v>
      </c>
      <c r="AP89" s="223">
        <v>8.4338666578824295</v>
      </c>
      <c r="AQ89" s="223">
        <v>8.4338666578824313</v>
      </c>
      <c r="AR89" s="223">
        <v>8.4338666578824313</v>
      </c>
      <c r="AS89" s="223">
        <v>8.4338666578824295</v>
      </c>
      <c r="AT89" s="223">
        <v>8.4338666578824295</v>
      </c>
    </row>
    <row r="90" spans="2:47" ht="15" customHeight="1">
      <c r="E90" s="142" t="s">
        <v>381</v>
      </c>
      <c r="G90" s="197" t="s">
        <v>106</v>
      </c>
      <c r="H90" s="142" t="s">
        <v>73</v>
      </c>
      <c r="AP90" s="223">
        <v>0</v>
      </c>
      <c r="AQ90" s="223">
        <v>0</v>
      </c>
      <c r="AR90" s="223">
        <v>0</v>
      </c>
      <c r="AS90" s="223">
        <v>0</v>
      </c>
      <c r="AT90" s="223">
        <v>0</v>
      </c>
    </row>
    <row r="91" spans="2:47" ht="15" customHeight="1">
      <c r="E91" s="142" t="s">
        <v>382</v>
      </c>
      <c r="G91" s="197" t="s">
        <v>106</v>
      </c>
      <c r="H91" s="142" t="s">
        <v>75</v>
      </c>
      <c r="AP91" s="223">
        <v>0</v>
      </c>
      <c r="AQ91" s="223">
        <v>0</v>
      </c>
      <c r="AR91" s="223">
        <v>0</v>
      </c>
      <c r="AS91" s="223">
        <v>0</v>
      </c>
      <c r="AT91" s="223">
        <v>0</v>
      </c>
    </row>
    <row r="92" spans="2:47" ht="15" customHeight="1">
      <c r="E92" s="142" t="s">
        <v>383</v>
      </c>
      <c r="G92" s="197" t="s">
        <v>106</v>
      </c>
      <c r="H92" s="142" t="s">
        <v>77</v>
      </c>
      <c r="AP92" s="223">
        <v>-0.21030490767483656</v>
      </c>
      <c r="AQ92" s="223">
        <v>6.0357876317071006E-2</v>
      </c>
      <c r="AR92" s="223">
        <v>0</v>
      </c>
      <c r="AS92" s="223">
        <v>0</v>
      </c>
      <c r="AT92" s="223">
        <v>0</v>
      </c>
    </row>
    <row r="93" spans="2:47" ht="15" customHeight="1">
      <c r="E93" s="142" t="s">
        <v>385</v>
      </c>
      <c r="G93" s="197" t="s">
        <v>106</v>
      </c>
      <c r="H93" s="142" t="s">
        <v>51</v>
      </c>
      <c r="AP93" s="223">
        <v>38.233479477021568</v>
      </c>
      <c r="AQ93" s="223">
        <v>32.49774358747031</v>
      </c>
      <c r="AR93" s="223">
        <v>24.971627396042472</v>
      </c>
      <c r="AS93" s="223">
        <v>29.579102604062609</v>
      </c>
      <c r="AT93" s="223">
        <v>39.38220575861753</v>
      </c>
    </row>
    <row r="94" spans="2:47" ht="15" customHeight="1">
      <c r="E94" s="142" t="s">
        <v>386</v>
      </c>
      <c r="G94" s="197" t="s">
        <v>106</v>
      </c>
      <c r="H94" s="142" t="s">
        <v>82</v>
      </c>
      <c r="AP94" s="223">
        <v>3.3223712377353687</v>
      </c>
      <c r="AQ94" s="223">
        <v>2.4709348991178071</v>
      </c>
      <c r="AR94" s="223">
        <v>2.6449220481934894</v>
      </c>
      <c r="AS94" s="223">
        <v>2.6458012187918802</v>
      </c>
      <c r="AT94" s="223">
        <v>2.6458012187918798</v>
      </c>
    </row>
    <row r="95" spans="2:47" ht="15" customHeight="1">
      <c r="E95" s="142" t="s">
        <v>387</v>
      </c>
      <c r="G95" s="197" t="s">
        <v>106</v>
      </c>
      <c r="H95" s="142" t="s">
        <v>84</v>
      </c>
      <c r="AP95" s="223">
        <v>0.74347505057544683</v>
      </c>
      <c r="AQ95" s="223">
        <v>81.279100198026555</v>
      </c>
      <c r="AR95" s="223">
        <v>20.941714906665204</v>
      </c>
      <c r="AS95" s="223">
        <v>0</v>
      </c>
      <c r="AT95" s="223">
        <v>0</v>
      </c>
    </row>
    <row r="96" spans="2:47" ht="15" customHeight="1">
      <c r="E96" s="142" t="s">
        <v>388</v>
      </c>
      <c r="G96" s="197" t="s">
        <v>106</v>
      </c>
      <c r="H96" s="142" t="s">
        <v>86</v>
      </c>
      <c r="AP96" s="223">
        <v>0</v>
      </c>
      <c r="AQ96" s="223">
        <v>0</v>
      </c>
      <c r="AR96" s="223">
        <v>0</v>
      </c>
      <c r="AS96" s="223">
        <v>0</v>
      </c>
      <c r="AT96" s="223">
        <v>0</v>
      </c>
    </row>
    <row r="97" spans="2:46" ht="15" customHeight="1">
      <c r="E97" s="153" t="s">
        <v>163</v>
      </c>
      <c r="G97" s="197" t="s">
        <v>106</v>
      </c>
      <c r="H97" s="142" t="s">
        <v>88</v>
      </c>
      <c r="AP97" s="225">
        <v>107.24840198434433</v>
      </c>
      <c r="AQ97" s="225">
        <v>178.06584123586373</v>
      </c>
      <c r="AR97" s="225">
        <v>98.851006916754329</v>
      </c>
      <c r="AS97" s="225">
        <v>86.241376386222527</v>
      </c>
      <c r="AT97" s="225">
        <v>94.39068091574957</v>
      </c>
    </row>
    <row r="98" spans="2:46" ht="15" customHeight="1">
      <c r="J98" s="195"/>
      <c r="K98" s="195"/>
      <c r="L98" s="195"/>
      <c r="M98" s="195"/>
      <c r="N98" s="195"/>
      <c r="O98" s="195"/>
      <c r="P98" s="195"/>
      <c r="Q98" s="195"/>
      <c r="R98" s="195"/>
      <c r="S98" s="195"/>
      <c r="T98" s="195"/>
      <c r="U98" s="195"/>
      <c r="V98" s="195"/>
      <c r="W98" s="195"/>
      <c r="X98" s="195"/>
    </row>
    <row r="99" spans="2:46" ht="15" customHeight="1">
      <c r="B99" s="144" t="s">
        <v>219</v>
      </c>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row>
    <row r="100" spans="2:46" ht="15" customHeight="1">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row>
    <row r="101" spans="2:46" ht="15" customHeight="1">
      <c r="E101" s="142" t="s">
        <v>172</v>
      </c>
      <c r="G101" s="142" t="s">
        <v>106</v>
      </c>
      <c r="H101" s="197" t="s">
        <v>24</v>
      </c>
      <c r="I101" s="227"/>
      <c r="AP101" s="228">
        <v>0</v>
      </c>
      <c r="AQ101" s="228">
        <v>0</v>
      </c>
      <c r="AR101" s="228">
        <v>0</v>
      </c>
      <c r="AS101" s="228">
        <v>0</v>
      </c>
      <c r="AT101" s="228">
        <v>0</v>
      </c>
    </row>
    <row r="102" spans="2:46" ht="15" customHeight="1">
      <c r="I102" s="227"/>
    </row>
    <row r="103" spans="2:46" s="196" customFormat="1" ht="15" customHeight="1">
      <c r="E103" s="142" t="s">
        <v>574</v>
      </c>
      <c r="F103" s="197"/>
      <c r="G103" s="143" t="s">
        <v>106</v>
      </c>
      <c r="H103" s="197" t="s">
        <v>575</v>
      </c>
      <c r="I103" s="199"/>
      <c r="J103" s="197"/>
      <c r="K103" s="197"/>
      <c r="L103" s="197"/>
      <c r="M103" s="197"/>
      <c r="N103" s="197"/>
      <c r="O103" s="197"/>
      <c r="P103" s="197"/>
      <c r="Q103" s="197"/>
      <c r="R103" s="197"/>
      <c r="S103" s="197"/>
      <c r="T103" s="197"/>
      <c r="U103" s="197"/>
      <c r="V103" s="197"/>
      <c r="W103" s="197"/>
      <c r="X103" s="197"/>
      <c r="Y103" s="197"/>
      <c r="Z103" s="197"/>
      <c r="AA103" s="197"/>
      <c r="AB103" s="197"/>
      <c r="AC103" s="142"/>
      <c r="AF103" s="199"/>
      <c r="AG103" s="199"/>
      <c r="AH103" s="154"/>
      <c r="AI103" s="154"/>
      <c r="AJ103" s="154"/>
      <c r="AK103" s="154"/>
      <c r="AL103" s="154"/>
      <c r="AM103" s="154"/>
      <c r="AN103" s="154"/>
      <c r="AO103" s="154"/>
      <c r="AP103" s="223">
        <v>1.0965185345651367</v>
      </c>
      <c r="AQ103" s="223">
        <v>1.0020999534670356</v>
      </c>
      <c r="AR103" s="223">
        <v>1.5183823529411755</v>
      </c>
      <c r="AS103" s="223">
        <v>1.6384803921568634</v>
      </c>
      <c r="AT103" s="223">
        <v>1.758578431372547</v>
      </c>
    </row>
    <row r="104" spans="2:46" s="196" customFormat="1" ht="15" customHeight="1">
      <c r="E104" s="229" t="s">
        <v>576</v>
      </c>
      <c r="F104" s="197"/>
      <c r="G104" s="143" t="s">
        <v>106</v>
      </c>
      <c r="H104" s="197" t="s">
        <v>577</v>
      </c>
      <c r="I104" s="199"/>
      <c r="J104" s="197"/>
      <c r="K104" s="197"/>
      <c r="L104" s="197"/>
      <c r="M104" s="197"/>
      <c r="N104" s="197"/>
      <c r="O104" s="197"/>
      <c r="P104" s="197"/>
      <c r="Q104" s="197"/>
      <c r="R104" s="197"/>
      <c r="S104" s="197"/>
      <c r="T104" s="197"/>
      <c r="U104" s="197"/>
      <c r="V104" s="197"/>
      <c r="W104" s="197"/>
      <c r="X104" s="197"/>
      <c r="Y104" s="197"/>
      <c r="Z104" s="197"/>
      <c r="AA104" s="197"/>
      <c r="AB104" s="197"/>
      <c r="AC104" s="142"/>
      <c r="AF104" s="199"/>
      <c r="AG104" s="199"/>
      <c r="AH104" s="154"/>
      <c r="AI104" s="154"/>
      <c r="AJ104" s="154"/>
      <c r="AK104" s="154"/>
      <c r="AL104" s="154"/>
      <c r="AM104" s="154"/>
      <c r="AN104" s="154"/>
      <c r="AO104" s="154"/>
      <c r="AP104" s="223">
        <v>0</v>
      </c>
      <c r="AQ104" s="223">
        <v>0</v>
      </c>
      <c r="AR104" s="223">
        <v>0</v>
      </c>
      <c r="AS104" s="223">
        <v>0</v>
      </c>
      <c r="AT104" s="223">
        <v>0</v>
      </c>
    </row>
    <row r="105" spans="2:46" s="196" customFormat="1" ht="15" customHeight="1">
      <c r="E105" s="229" t="s">
        <v>578</v>
      </c>
      <c r="F105" s="197"/>
      <c r="G105" s="143" t="s">
        <v>106</v>
      </c>
      <c r="H105" s="197" t="s">
        <v>579</v>
      </c>
      <c r="I105" s="199"/>
      <c r="J105" s="197"/>
      <c r="K105" s="197"/>
      <c r="L105" s="197"/>
      <c r="M105" s="197"/>
      <c r="N105" s="197"/>
      <c r="O105" s="197"/>
      <c r="P105" s="197"/>
      <c r="Q105" s="197"/>
      <c r="R105" s="197"/>
      <c r="S105" s="197"/>
      <c r="T105" s="197"/>
      <c r="U105" s="197"/>
      <c r="V105" s="197"/>
      <c r="W105" s="197"/>
      <c r="X105" s="197"/>
      <c r="Y105" s="197"/>
      <c r="Z105" s="197"/>
      <c r="AA105" s="197"/>
      <c r="AB105" s="197"/>
      <c r="AC105" s="142"/>
      <c r="AF105" s="199"/>
      <c r="AG105" s="199"/>
      <c r="AH105" s="154"/>
      <c r="AI105" s="154"/>
      <c r="AJ105" s="154"/>
      <c r="AK105" s="154"/>
      <c r="AL105" s="154"/>
      <c r="AM105" s="154"/>
      <c r="AN105" s="154"/>
      <c r="AO105" s="154"/>
      <c r="AP105" s="223">
        <v>0</v>
      </c>
      <c r="AQ105" s="223">
        <v>0</v>
      </c>
      <c r="AR105" s="223">
        <v>0</v>
      </c>
      <c r="AS105" s="223">
        <v>0</v>
      </c>
      <c r="AT105" s="223">
        <v>0</v>
      </c>
    </row>
    <row r="106" spans="2:46" s="196" customFormat="1" ht="15" customHeight="1">
      <c r="E106" s="229" t="s">
        <v>580</v>
      </c>
      <c r="F106" s="197"/>
      <c r="G106" s="143" t="s">
        <v>106</v>
      </c>
      <c r="H106" s="197" t="s">
        <v>579</v>
      </c>
      <c r="I106" s="199"/>
      <c r="J106" s="197"/>
      <c r="K106" s="197"/>
      <c r="L106" s="197"/>
      <c r="M106" s="197"/>
      <c r="N106" s="197"/>
      <c r="O106" s="197"/>
      <c r="P106" s="197"/>
      <c r="Q106" s="197"/>
      <c r="R106" s="197"/>
      <c r="S106" s="197"/>
      <c r="T106" s="197"/>
      <c r="U106" s="197"/>
      <c r="V106" s="197"/>
      <c r="W106" s="197"/>
      <c r="X106" s="197"/>
      <c r="Y106" s="197"/>
      <c r="Z106" s="197"/>
      <c r="AA106" s="197"/>
      <c r="AB106" s="197"/>
      <c r="AC106" s="142"/>
      <c r="AF106" s="199"/>
      <c r="AG106" s="199"/>
      <c r="AH106" s="154"/>
      <c r="AI106" s="154"/>
      <c r="AJ106" s="154"/>
      <c r="AK106" s="154"/>
      <c r="AL106" s="154"/>
      <c r="AM106" s="154"/>
      <c r="AN106" s="154"/>
      <c r="AO106" s="154"/>
      <c r="AP106" s="223">
        <v>0</v>
      </c>
      <c r="AQ106" s="223">
        <v>0</v>
      </c>
      <c r="AR106" s="223">
        <v>0</v>
      </c>
      <c r="AS106" s="223">
        <v>0</v>
      </c>
      <c r="AT106" s="223">
        <v>0</v>
      </c>
    </row>
    <row r="107" spans="2:46" s="196" customFormat="1" ht="15" customHeight="1">
      <c r="E107" s="229" t="s">
        <v>581</v>
      </c>
      <c r="F107" s="197"/>
      <c r="G107" s="143" t="s">
        <v>106</v>
      </c>
      <c r="H107" s="197" t="s">
        <v>582</v>
      </c>
      <c r="I107" s="199"/>
      <c r="J107" s="197"/>
      <c r="K107" s="197"/>
      <c r="L107" s="197"/>
      <c r="M107" s="197"/>
      <c r="N107" s="197"/>
      <c r="O107" s="197"/>
      <c r="P107" s="197"/>
      <c r="Q107" s="197"/>
      <c r="R107" s="197"/>
      <c r="S107" s="197"/>
      <c r="T107" s="197"/>
      <c r="U107" s="197"/>
      <c r="V107" s="197"/>
      <c r="W107" s="197"/>
      <c r="X107" s="197"/>
      <c r="Y107" s="197"/>
      <c r="Z107" s="197"/>
      <c r="AA107" s="197"/>
      <c r="AB107" s="197"/>
      <c r="AC107" s="142"/>
      <c r="AF107" s="199"/>
      <c r="AG107" s="199"/>
      <c r="AH107" s="154"/>
      <c r="AI107" s="154"/>
      <c r="AJ107" s="154"/>
      <c r="AK107" s="154"/>
      <c r="AL107" s="154"/>
      <c r="AM107" s="154"/>
      <c r="AN107" s="154"/>
      <c r="AO107" s="154"/>
      <c r="AP107" s="223">
        <v>0.41464279745094612</v>
      </c>
      <c r="AQ107" s="223">
        <v>0.36638560122849567</v>
      </c>
      <c r="AR107" s="223">
        <v>0</v>
      </c>
      <c r="AS107" s="223">
        <v>0</v>
      </c>
      <c r="AT107" s="223">
        <v>0</v>
      </c>
    </row>
    <row r="108" spans="2:46" s="196" customFormat="1" ht="15" customHeight="1">
      <c r="E108" s="229" t="s">
        <v>583</v>
      </c>
      <c r="F108" s="197"/>
      <c r="G108" s="143" t="s">
        <v>106</v>
      </c>
      <c r="H108" s="197" t="s">
        <v>584</v>
      </c>
      <c r="I108" s="199"/>
      <c r="J108" s="197"/>
      <c r="K108" s="197"/>
      <c r="L108" s="197"/>
      <c r="M108" s="197"/>
      <c r="N108" s="197"/>
      <c r="O108" s="197"/>
      <c r="P108" s="197"/>
      <c r="Q108" s="197"/>
      <c r="R108" s="197"/>
      <c r="S108" s="197"/>
      <c r="T108" s="197"/>
      <c r="U108" s="197"/>
      <c r="V108" s="197"/>
      <c r="W108" s="197"/>
      <c r="X108" s="197"/>
      <c r="Y108" s="197"/>
      <c r="Z108" s="197"/>
      <c r="AA108" s="197"/>
      <c r="AB108" s="197"/>
      <c r="AC108" s="142"/>
      <c r="AF108" s="199"/>
      <c r="AG108" s="199"/>
      <c r="AH108" s="154"/>
      <c r="AI108" s="154"/>
      <c r="AJ108" s="154"/>
      <c r="AK108" s="154"/>
      <c r="AL108" s="154"/>
      <c r="AM108" s="154"/>
      <c r="AN108" s="154"/>
      <c r="AO108" s="154"/>
      <c r="AP108" s="223">
        <v>0</v>
      </c>
      <c r="AQ108" s="223">
        <v>0</v>
      </c>
      <c r="AR108" s="223">
        <v>0</v>
      </c>
      <c r="AS108" s="223">
        <v>0</v>
      </c>
      <c r="AT108" s="223">
        <v>0</v>
      </c>
    </row>
    <row r="109" spans="2:46" s="196" customFormat="1" ht="15" customHeight="1">
      <c r="E109" s="143" t="s">
        <v>173</v>
      </c>
      <c r="G109" s="143" t="s">
        <v>106</v>
      </c>
      <c r="H109" s="197" t="s">
        <v>22</v>
      </c>
      <c r="I109" s="201"/>
      <c r="AH109" s="153"/>
      <c r="AI109" s="153"/>
      <c r="AJ109" s="153"/>
      <c r="AK109" s="153"/>
      <c r="AL109" s="153"/>
      <c r="AM109" s="153"/>
      <c r="AN109" s="153"/>
      <c r="AO109" s="153"/>
      <c r="AP109" s="225">
        <v>1.5111613320160828</v>
      </c>
      <c r="AQ109" s="225">
        <v>1.3684855546955312</v>
      </c>
      <c r="AR109" s="225">
        <v>1.5183823529411755</v>
      </c>
      <c r="AS109" s="225">
        <v>1.6384803921568634</v>
      </c>
      <c r="AT109" s="225">
        <v>1.758578431372547</v>
      </c>
    </row>
    <row r="110" spans="2:46" s="196" customFormat="1" ht="15" customHeight="1">
      <c r="E110" s="197"/>
      <c r="I110" s="201"/>
      <c r="AH110" s="154"/>
      <c r="AI110" s="154"/>
      <c r="AJ110" s="154"/>
      <c r="AK110" s="154"/>
      <c r="AL110" s="154"/>
      <c r="AM110" s="154"/>
      <c r="AN110" s="154"/>
      <c r="AO110" s="154"/>
      <c r="AP110" s="154"/>
      <c r="AQ110" s="154"/>
      <c r="AR110" s="154"/>
      <c r="AS110" s="154"/>
      <c r="AT110" s="154"/>
    </row>
    <row r="111" spans="2:46" ht="15" customHeight="1">
      <c r="B111" s="218" t="s">
        <v>220</v>
      </c>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30"/>
      <c r="AQ111" s="230"/>
      <c r="AR111" s="230"/>
      <c r="AS111" s="230"/>
      <c r="AT111" s="230"/>
    </row>
    <row r="112" spans="2:46" ht="15" customHeight="1">
      <c r="I112" s="231" t="s">
        <v>221</v>
      </c>
    </row>
    <row r="113" spans="1:46" ht="15" customHeight="1">
      <c r="E113" s="142" t="s">
        <v>585</v>
      </c>
      <c r="G113" s="143" t="s">
        <v>106</v>
      </c>
      <c r="H113" s="142" t="s">
        <v>586</v>
      </c>
      <c r="I113" s="232">
        <v>1.1111111111111112</v>
      </c>
      <c r="AP113" s="223">
        <v>0.82642589123637233</v>
      </c>
      <c r="AQ113" s="223">
        <v>1.1632568563846961</v>
      </c>
      <c r="AR113" s="223">
        <v>3.8162413459877769</v>
      </c>
      <c r="AS113" s="223">
        <v>3.9215029290178771</v>
      </c>
      <c r="AT113" s="223">
        <v>3.5101411931021076</v>
      </c>
    </row>
    <row r="114" spans="1:46" ht="15" customHeight="1">
      <c r="E114" s="142" t="s">
        <v>587</v>
      </c>
      <c r="G114" s="143" t="s">
        <v>106</v>
      </c>
      <c r="H114" s="142" t="s">
        <v>588</v>
      </c>
      <c r="I114" s="232">
        <v>1.1111111111111112</v>
      </c>
      <c r="AP114" s="223">
        <v>0</v>
      </c>
      <c r="AQ114" s="223">
        <v>0</v>
      </c>
      <c r="AR114" s="223">
        <v>0</v>
      </c>
      <c r="AS114" s="223">
        <v>0</v>
      </c>
      <c r="AT114" s="223">
        <v>0</v>
      </c>
    </row>
    <row r="115" spans="1:46" ht="15" customHeight="1">
      <c r="E115" s="142" t="s">
        <v>589</v>
      </c>
      <c r="G115" s="197" t="s">
        <v>106</v>
      </c>
      <c r="H115" s="142" t="s">
        <v>590</v>
      </c>
      <c r="I115" s="232">
        <v>1</v>
      </c>
      <c r="AP115" s="223">
        <v>0.98424526000000001</v>
      </c>
      <c r="AQ115" s="223">
        <v>1.6881395300437769</v>
      </c>
      <c r="AR115" s="223">
        <v>2.1805466</v>
      </c>
      <c r="AS115" s="223">
        <v>1.6422131099999999</v>
      </c>
      <c r="AT115" s="223">
        <v>0.81405855999999999</v>
      </c>
    </row>
    <row r="116" spans="1:46" ht="15" customHeight="1">
      <c r="E116" s="153" t="s">
        <v>591</v>
      </c>
      <c r="G116" s="143" t="s">
        <v>106</v>
      </c>
      <c r="H116" s="142">
        <v>0</v>
      </c>
      <c r="I116" s="232">
        <v>0</v>
      </c>
      <c r="AP116" s="223">
        <v>0</v>
      </c>
      <c r="AQ116" s="223">
        <v>0</v>
      </c>
      <c r="AR116" s="223">
        <v>0</v>
      </c>
      <c r="AS116" s="223">
        <v>0</v>
      </c>
      <c r="AT116" s="223">
        <v>0</v>
      </c>
    </row>
    <row r="117" spans="1:46" ht="15" customHeight="1">
      <c r="E117" s="153" t="s">
        <v>592</v>
      </c>
      <c r="G117" s="143" t="s">
        <v>106</v>
      </c>
      <c r="H117" s="142">
        <v>0</v>
      </c>
      <c r="I117" s="232">
        <v>0</v>
      </c>
      <c r="AP117" s="223">
        <v>0</v>
      </c>
      <c r="AQ117" s="223">
        <v>0</v>
      </c>
      <c r="AR117" s="223">
        <v>0</v>
      </c>
      <c r="AS117" s="223">
        <v>0</v>
      </c>
      <c r="AT117" s="223">
        <v>0</v>
      </c>
    </row>
    <row r="118" spans="1:46" ht="15" customHeight="1">
      <c r="E118" s="153" t="s">
        <v>593</v>
      </c>
      <c r="G118" s="143" t="s">
        <v>106</v>
      </c>
      <c r="H118" s="142">
        <v>0</v>
      </c>
      <c r="I118" s="232">
        <v>0</v>
      </c>
      <c r="AP118" s="223">
        <v>0</v>
      </c>
      <c r="AQ118" s="223">
        <v>0</v>
      </c>
      <c r="AR118" s="223">
        <v>0</v>
      </c>
      <c r="AS118" s="223">
        <v>0</v>
      </c>
      <c r="AT118" s="223">
        <v>0</v>
      </c>
    </row>
    <row r="119" spans="1:46" ht="15" customHeight="1">
      <c r="E119" s="197" t="s">
        <v>174</v>
      </c>
      <c r="G119" s="143" t="s">
        <v>106</v>
      </c>
      <c r="H119" s="142" t="s">
        <v>26</v>
      </c>
      <c r="AP119" s="225">
        <v>1.8106711512363725</v>
      </c>
      <c r="AQ119" s="225">
        <v>2.851396386428473</v>
      </c>
      <c r="AR119" s="225">
        <v>5.9967879459877764</v>
      </c>
      <c r="AS119" s="225">
        <v>5.5637160390178773</v>
      </c>
      <c r="AT119" s="225">
        <v>4.3241997531021079</v>
      </c>
    </row>
    <row r="120" spans="1:46" ht="15" customHeight="1">
      <c r="G120" s="143"/>
      <c r="AP120" s="154"/>
      <c r="AQ120" s="154"/>
      <c r="AR120" s="154"/>
      <c r="AS120" s="154"/>
      <c r="AT120" s="154"/>
    </row>
    <row r="121" spans="1:46" ht="15" customHeight="1">
      <c r="A121" s="185"/>
      <c r="C121" s="226"/>
      <c r="D121" s="226"/>
      <c r="E121" s="197" t="s">
        <v>222</v>
      </c>
      <c r="G121" s="143" t="s">
        <v>106</v>
      </c>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226"/>
      <c r="AL121" s="226"/>
      <c r="AM121" s="226"/>
      <c r="AN121" s="226"/>
      <c r="AO121" s="226"/>
      <c r="AP121" s="233">
        <v>1.9024962502626361</v>
      </c>
      <c r="AQ121" s="233">
        <v>2.9806471482489947</v>
      </c>
      <c r="AR121" s="233">
        <v>6.4208147622086411</v>
      </c>
      <c r="AS121" s="233">
        <v>5.9994385866865301</v>
      </c>
      <c r="AT121" s="233">
        <v>4.7142154412245647</v>
      </c>
    </row>
    <row r="122" spans="1:46" ht="15" customHeight="1">
      <c r="AP122" s="226"/>
    </row>
    <row r="123" spans="1:46" ht="15" customHeight="1">
      <c r="B123" s="218" t="s">
        <v>223</v>
      </c>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row>
    <row r="124" spans="1:46" ht="15" customHeight="1"/>
    <row r="125" spans="1:46" ht="15" customHeight="1">
      <c r="E125" s="142" t="s">
        <v>594</v>
      </c>
      <c r="G125" s="196" t="s">
        <v>120</v>
      </c>
      <c r="H125" s="142" t="s">
        <v>595</v>
      </c>
      <c r="AP125" s="223">
        <v>15.532697010969613</v>
      </c>
      <c r="AQ125" s="223">
        <v>15.490986100035869</v>
      </c>
      <c r="AR125" s="223"/>
      <c r="AS125" s="223"/>
      <c r="AT125" s="223"/>
    </row>
    <row r="126" spans="1:46" ht="15" customHeight="1">
      <c r="E126" s="142" t="s">
        <v>596</v>
      </c>
      <c r="G126" s="196" t="s">
        <v>120</v>
      </c>
      <c r="H126" s="142" t="s">
        <v>597</v>
      </c>
      <c r="AP126" s="223">
        <v>5.2500092438907995</v>
      </c>
      <c r="AQ126" s="223">
        <v>-13.52355181231585</v>
      </c>
      <c r="AR126" s="223">
        <v>-0.34285759926702764</v>
      </c>
      <c r="AS126" s="223">
        <v>-0.35664510659635534</v>
      </c>
      <c r="AT126" s="223">
        <v>-0.36957498425735252</v>
      </c>
    </row>
    <row r="127" spans="1:46" ht="15" customHeight="1">
      <c r="E127" s="142" t="s">
        <v>598</v>
      </c>
      <c r="G127" s="196" t="s">
        <v>120</v>
      </c>
      <c r="H127" s="142" t="s">
        <v>599</v>
      </c>
      <c r="AP127" s="223">
        <v>5.9324911575104302</v>
      </c>
      <c r="AQ127" s="223">
        <v>0</v>
      </c>
      <c r="AR127" s="223"/>
      <c r="AS127" s="223"/>
      <c r="AT127" s="223"/>
    </row>
    <row r="128" spans="1:46" ht="15" customHeight="1">
      <c r="E128" s="142" t="s">
        <v>600</v>
      </c>
      <c r="G128" s="196" t="s">
        <v>120</v>
      </c>
      <c r="H128" s="142" t="s">
        <v>601</v>
      </c>
      <c r="AP128" s="223">
        <v>-4.4499898804061502</v>
      </c>
      <c r="AQ128" s="223">
        <v>-5.7149376494923461</v>
      </c>
      <c r="AR128" s="223">
        <v>-0.57756121448946396</v>
      </c>
      <c r="AS128" s="223">
        <v>-1.1882700646536026</v>
      </c>
      <c r="AT128" s="223"/>
    </row>
    <row r="129" spans="5:46" ht="15" customHeight="1">
      <c r="E129" s="142" t="s">
        <v>602</v>
      </c>
      <c r="G129" s="196" t="s">
        <v>120</v>
      </c>
      <c r="H129" s="142" t="s">
        <v>603</v>
      </c>
      <c r="AP129" s="223">
        <v>0</v>
      </c>
      <c r="AQ129" s="223">
        <v>0</v>
      </c>
      <c r="AR129" s="223">
        <v>0</v>
      </c>
      <c r="AS129" s="223">
        <v>0</v>
      </c>
      <c r="AT129" s="223">
        <v>0</v>
      </c>
    </row>
    <row r="130" spans="5:46" ht="15" customHeight="1">
      <c r="E130" s="142" t="s">
        <v>604</v>
      </c>
      <c r="G130" s="196" t="s">
        <v>120</v>
      </c>
      <c r="H130" s="142" t="s">
        <v>605</v>
      </c>
      <c r="AP130" s="223">
        <v>0</v>
      </c>
      <c r="AQ130" s="223">
        <v>0.66249999999999998</v>
      </c>
      <c r="AR130" s="223"/>
      <c r="AS130" s="223"/>
      <c r="AT130" s="223"/>
    </row>
    <row r="131" spans="5:46" ht="15" customHeight="1">
      <c r="E131" s="119" t="s">
        <v>606</v>
      </c>
      <c r="F131" s="119"/>
      <c r="G131" s="196" t="s">
        <v>120</v>
      </c>
      <c r="H131" s="142" t="s">
        <v>607</v>
      </c>
      <c r="AP131" s="223">
        <v>2.9967191463683589</v>
      </c>
      <c r="AQ131" s="223">
        <v>2.5267804177255697</v>
      </c>
      <c r="AR131" s="223"/>
      <c r="AS131" s="223"/>
      <c r="AT131" s="223"/>
    </row>
    <row r="132" spans="5:46" s="119" customFormat="1" ht="15" customHeight="1">
      <c r="E132" s="119" t="s">
        <v>608</v>
      </c>
      <c r="G132" s="196" t="s">
        <v>120</v>
      </c>
      <c r="H132" s="142" t="s">
        <v>609</v>
      </c>
      <c r="AP132" s="223">
        <v>5.6614134021880158</v>
      </c>
      <c r="AQ132" s="223">
        <v>5.9987281161418062</v>
      </c>
      <c r="AR132" s="223"/>
      <c r="AS132" s="223"/>
      <c r="AT132" s="223"/>
    </row>
    <row r="133" spans="5:46" s="119" customFormat="1" ht="15" customHeight="1">
      <c r="E133" s="119" t="s">
        <v>610</v>
      </c>
      <c r="G133" s="196" t="s">
        <v>120</v>
      </c>
      <c r="H133" s="142" t="s">
        <v>611</v>
      </c>
      <c r="AP133" s="223">
        <v>-7.6494635707284182</v>
      </c>
      <c r="AQ133" s="223">
        <v>-7.4309748005951048</v>
      </c>
      <c r="AR133" s="223"/>
      <c r="AS133" s="223"/>
      <c r="AT133" s="223"/>
    </row>
    <row r="134" spans="5:46" ht="15" customHeight="1">
      <c r="E134" s="142" t="s">
        <v>612</v>
      </c>
      <c r="G134" s="196" t="s">
        <v>120</v>
      </c>
      <c r="H134" s="142" t="s">
        <v>613</v>
      </c>
      <c r="AP134" s="223">
        <v>0</v>
      </c>
      <c r="AQ134" s="223">
        <v>0</v>
      </c>
      <c r="AR134" s="223"/>
      <c r="AS134" s="223"/>
      <c r="AT134" s="223"/>
    </row>
    <row r="135" spans="5:46" ht="15" customHeight="1">
      <c r="E135" s="142" t="s">
        <v>614</v>
      </c>
      <c r="G135" s="196" t="s">
        <v>120</v>
      </c>
      <c r="H135" s="142" t="s">
        <v>615</v>
      </c>
      <c r="AP135" s="223">
        <v>-25.050196521728754</v>
      </c>
      <c r="AQ135" s="223">
        <v>1.9051448821237584</v>
      </c>
      <c r="AR135" s="223"/>
      <c r="AS135" s="223"/>
      <c r="AT135" s="223"/>
    </row>
    <row r="136" spans="5:46" ht="15" customHeight="1">
      <c r="E136" s="153" t="s">
        <v>223</v>
      </c>
      <c r="G136" s="197" t="s">
        <v>120</v>
      </c>
      <c r="H136" s="142" t="s">
        <v>38</v>
      </c>
      <c r="AP136" s="225">
        <v>-1.7763200119361002</v>
      </c>
      <c r="AQ136" s="225">
        <v>-8.5324746376297167E-2</v>
      </c>
      <c r="AR136" s="225">
        <v>-0.92041881375649159</v>
      </c>
      <c r="AS136" s="225">
        <v>-1.544915171249958</v>
      </c>
      <c r="AT136" s="225">
        <v>-0.36957498425735252</v>
      </c>
    </row>
    <row r="137" spans="5:46" ht="15" customHeight="1">
      <c r="E137" s="153" t="s">
        <v>796</v>
      </c>
      <c r="G137" s="197" t="s">
        <v>120</v>
      </c>
      <c r="H137" s="142" t="s">
        <v>797</v>
      </c>
      <c r="AP137" s="223">
        <v>0</v>
      </c>
      <c r="AQ137" s="223">
        <v>0</v>
      </c>
      <c r="AR137" s="223">
        <v>0</v>
      </c>
      <c r="AS137" s="223">
        <v>0</v>
      </c>
      <c r="AT137" s="223">
        <v>0</v>
      </c>
    </row>
    <row r="138" spans="5:46" ht="15" customHeight="1">
      <c r="E138" s="153"/>
      <c r="G138" s="197"/>
      <c r="AP138" s="223"/>
      <c r="AQ138" s="223"/>
      <c r="AR138" s="223"/>
      <c r="AS138" s="223"/>
      <c r="AT138" s="223"/>
    </row>
    <row r="139" spans="5:46" ht="15" customHeight="1">
      <c r="E139" s="153" t="s">
        <v>846</v>
      </c>
      <c r="G139" s="197" t="s">
        <v>106</v>
      </c>
      <c r="H139" s="142" t="s">
        <v>847</v>
      </c>
      <c r="AP139" s="223">
        <v>-0.77936012331139459</v>
      </c>
      <c r="AQ139" s="223"/>
      <c r="AR139" s="223"/>
      <c r="AS139" s="223"/>
      <c r="AT139" s="223"/>
    </row>
    <row r="140" spans="5:46" ht="15" customHeight="1">
      <c r="E140" s="153" t="s">
        <v>842</v>
      </c>
      <c r="G140" s="197" t="s">
        <v>13</v>
      </c>
      <c r="H140" s="142" t="s">
        <v>843</v>
      </c>
      <c r="AP140" s="223">
        <v>1</v>
      </c>
      <c r="AQ140" s="223">
        <v>1.0307327524000001</v>
      </c>
      <c r="AR140" s="223">
        <v>1.061641584883545</v>
      </c>
      <c r="AS140" s="223">
        <v>1.0966901717294848</v>
      </c>
      <c r="AT140" s="223">
        <v>1.1336052735288431</v>
      </c>
    </row>
    <row r="141" spans="5:46" ht="15" customHeight="1">
      <c r="E141" s="153"/>
      <c r="G141" s="197"/>
      <c r="AP141" s="223"/>
      <c r="AQ141" s="223"/>
      <c r="AR141" s="223"/>
      <c r="AS141" s="223"/>
      <c r="AT141" s="223"/>
    </row>
    <row r="142" spans="5:46" ht="15" customHeight="1">
      <c r="E142" s="153" t="s">
        <v>848</v>
      </c>
      <c r="G142" s="197"/>
      <c r="AP142" s="223">
        <v>-12.66843867955474</v>
      </c>
      <c r="AQ142" s="223">
        <v>-6.8266674588862832</v>
      </c>
      <c r="AR142" s="223"/>
      <c r="AS142" s="223"/>
      <c r="AT142" s="223"/>
    </row>
    <row r="143" spans="5:46" ht="15" customHeight="1">
      <c r="E143" s="153" t="s">
        <v>849</v>
      </c>
      <c r="G143" s="197"/>
      <c r="AP143" s="223">
        <v>1.4041654220739341</v>
      </c>
      <c r="AQ143" s="223">
        <v>1.4657488269975165</v>
      </c>
      <c r="AR143" s="223"/>
      <c r="AS143" s="223"/>
      <c r="AT143" s="223"/>
    </row>
    <row r="144" spans="5:46" ht="15" customHeight="1">
      <c r="E144" s="153" t="s">
        <v>844</v>
      </c>
      <c r="G144" s="197"/>
      <c r="AP144" s="223">
        <v>1.4421056697049284</v>
      </c>
      <c r="AQ144" s="223">
        <v>1.6277614707245487</v>
      </c>
      <c r="AR144" s="223"/>
      <c r="AS144" s="223"/>
      <c r="AT144" s="223"/>
    </row>
    <row r="145" spans="2:46" ht="15" customHeight="1">
      <c r="E145" s="153" t="s">
        <v>845</v>
      </c>
      <c r="G145" s="197"/>
      <c r="AP145" s="223">
        <v>1.4243544599558251</v>
      </c>
      <c r="AQ145" s="223">
        <v>1.5493291293095448</v>
      </c>
      <c r="AR145" s="223">
        <v>1.6322772544960038</v>
      </c>
      <c r="AS145" s="223">
        <v>1.6436539540364921</v>
      </c>
      <c r="AT145" s="223">
        <v>1.6477783035980116</v>
      </c>
    </row>
    <row r="146" spans="2:46" ht="15" customHeight="1">
      <c r="E146" s="153"/>
      <c r="G146" s="197"/>
      <c r="AP146" s="223"/>
      <c r="AQ146" s="223"/>
      <c r="AR146" s="223"/>
      <c r="AS146" s="223"/>
      <c r="AT146" s="223"/>
    </row>
    <row r="147" spans="2:46" ht="15" customHeight="1">
      <c r="B147" s="218" t="s">
        <v>224</v>
      </c>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row>
    <row r="148" spans="2:46" ht="15" customHeight="1">
      <c r="I148" s="153"/>
    </row>
    <row r="149" spans="2:46" ht="15" customHeight="1">
      <c r="E149" s="197" t="s">
        <v>616</v>
      </c>
      <c r="F149" s="197"/>
      <c r="G149" s="143" t="s">
        <v>106</v>
      </c>
      <c r="H149" s="142" t="s">
        <v>617</v>
      </c>
      <c r="I149" s="153"/>
      <c r="AP149" s="223">
        <v>0</v>
      </c>
      <c r="AQ149" s="223">
        <v>0</v>
      </c>
      <c r="AR149" s="223">
        <v>0</v>
      </c>
      <c r="AS149" s="223">
        <v>0</v>
      </c>
      <c r="AT149" s="223">
        <v>0</v>
      </c>
    </row>
    <row r="150" spans="2:46" ht="15" customHeight="1">
      <c r="E150" s="197" t="s">
        <v>618</v>
      </c>
      <c r="F150" s="197"/>
      <c r="G150" s="143" t="s">
        <v>106</v>
      </c>
      <c r="H150" s="142" t="s">
        <v>619</v>
      </c>
      <c r="AP150" s="223">
        <v>13.106193075998792</v>
      </c>
      <c r="AQ150" s="223">
        <v>14.647727609397235</v>
      </c>
      <c r="AR150" s="223">
        <v>0</v>
      </c>
      <c r="AS150" s="223">
        <v>0</v>
      </c>
      <c r="AT150" s="223">
        <v>0</v>
      </c>
    </row>
    <row r="151" spans="2:46" ht="15" customHeight="1">
      <c r="E151" s="197" t="s">
        <v>620</v>
      </c>
      <c r="F151" s="197"/>
      <c r="G151" s="143" t="s">
        <v>106</v>
      </c>
      <c r="H151" s="142" t="s">
        <v>621</v>
      </c>
      <c r="AP151" s="223">
        <v>0</v>
      </c>
      <c r="AQ151" s="223">
        <v>0</v>
      </c>
      <c r="AR151" s="223">
        <v>0</v>
      </c>
      <c r="AS151" s="223">
        <v>0</v>
      </c>
      <c r="AT151" s="223">
        <v>0</v>
      </c>
    </row>
    <row r="152" spans="2:46" ht="15" customHeight="1">
      <c r="E152" s="197" t="s">
        <v>622</v>
      </c>
      <c r="F152" s="197"/>
      <c r="G152" s="143" t="s">
        <v>106</v>
      </c>
      <c r="H152" s="142" t="s">
        <v>623</v>
      </c>
      <c r="AP152" s="223">
        <v>-26.747152211900261</v>
      </c>
      <c r="AQ152" s="223">
        <v>-22.376829319140583</v>
      </c>
      <c r="AR152" s="223">
        <v>0</v>
      </c>
      <c r="AS152" s="223">
        <v>0</v>
      </c>
      <c r="AT152" s="223">
        <v>0</v>
      </c>
    </row>
    <row r="153" spans="2:46" ht="15" customHeight="1">
      <c r="E153" s="197" t="s">
        <v>225</v>
      </c>
      <c r="F153" s="197"/>
      <c r="G153" s="143" t="s">
        <v>106</v>
      </c>
      <c r="AP153" s="222">
        <v>-13.640959135901468</v>
      </c>
      <c r="AQ153" s="222">
        <v>-7.7291017097433485</v>
      </c>
      <c r="AR153" s="222">
        <v>0</v>
      </c>
      <c r="AS153" s="222">
        <v>0</v>
      </c>
      <c r="AT153" s="222">
        <v>0</v>
      </c>
    </row>
    <row r="154" spans="2:46" ht="15" customHeight="1">
      <c r="E154" s="197"/>
      <c r="F154" s="197"/>
      <c r="G154" s="143"/>
    </row>
    <row r="155" spans="2:46" ht="15" customHeight="1">
      <c r="E155" s="197" t="s">
        <v>226</v>
      </c>
      <c r="F155" s="197"/>
      <c r="G155" s="143" t="s">
        <v>106</v>
      </c>
      <c r="AP155" s="154">
        <v>0</v>
      </c>
      <c r="AQ155" s="154">
        <v>0</v>
      </c>
      <c r="AR155" s="154">
        <v>0</v>
      </c>
      <c r="AS155" s="154">
        <v>0</v>
      </c>
      <c r="AT155" s="154">
        <v>0</v>
      </c>
    </row>
    <row r="156" spans="2:46" ht="15" customHeight="1">
      <c r="E156" s="197" t="s">
        <v>227</v>
      </c>
      <c r="F156" s="197"/>
      <c r="G156" s="143" t="s">
        <v>106</v>
      </c>
      <c r="H156" s="197"/>
      <c r="I156" s="197"/>
      <c r="J156" s="234"/>
      <c r="K156" s="234"/>
      <c r="L156" s="234"/>
      <c r="M156" s="234"/>
      <c r="N156" s="234"/>
      <c r="O156" s="234"/>
      <c r="P156" s="234"/>
      <c r="Q156" s="234"/>
      <c r="R156" s="234"/>
      <c r="S156" s="234"/>
      <c r="T156" s="234"/>
      <c r="U156" s="234"/>
      <c r="V156" s="234"/>
      <c r="W156" s="234"/>
      <c r="X156" s="234"/>
      <c r="Y156" s="197"/>
      <c r="Z156" s="197"/>
      <c r="AA156" s="197"/>
      <c r="AB156" s="197"/>
      <c r="AC156" s="197"/>
      <c r="AD156" s="197"/>
      <c r="AE156" s="197"/>
      <c r="AF156" s="197"/>
      <c r="AG156" s="197"/>
      <c r="AP156" s="154">
        <v>13.106193075998792</v>
      </c>
      <c r="AQ156" s="154">
        <v>14.647727609397235</v>
      </c>
      <c r="AR156" s="154">
        <v>0</v>
      </c>
      <c r="AS156" s="154">
        <v>0</v>
      </c>
      <c r="AT156" s="154">
        <v>0</v>
      </c>
    </row>
    <row r="157" spans="2:46" ht="15" customHeight="1">
      <c r="E157" s="197" t="s">
        <v>228</v>
      </c>
      <c r="F157" s="197"/>
      <c r="G157" s="143"/>
      <c r="H157" s="197"/>
      <c r="I157" s="197"/>
      <c r="J157" s="234"/>
      <c r="K157" s="234"/>
      <c r="L157" s="234"/>
      <c r="M157" s="234"/>
      <c r="N157" s="234"/>
      <c r="O157" s="234"/>
      <c r="P157" s="234"/>
      <c r="Q157" s="234"/>
      <c r="R157" s="234"/>
      <c r="S157" s="234"/>
      <c r="T157" s="234"/>
      <c r="U157" s="234"/>
      <c r="V157" s="234"/>
      <c r="W157" s="234"/>
      <c r="X157" s="234"/>
      <c r="Y157" s="197"/>
      <c r="Z157" s="197"/>
      <c r="AA157" s="197"/>
      <c r="AB157" s="197"/>
      <c r="AC157" s="197"/>
      <c r="AD157" s="197"/>
      <c r="AE157" s="197"/>
      <c r="AF157" s="197"/>
      <c r="AG157" s="197"/>
      <c r="AP157" s="154">
        <v>0</v>
      </c>
      <c r="AQ157" s="154">
        <v>0</v>
      </c>
      <c r="AR157" s="154">
        <v>0</v>
      </c>
      <c r="AS157" s="154">
        <v>0</v>
      </c>
      <c r="AT157" s="154">
        <v>0</v>
      </c>
    </row>
    <row r="158" spans="2:46" ht="15" customHeight="1">
      <c r="E158" s="197" t="s">
        <v>229</v>
      </c>
      <c r="F158" s="197"/>
      <c r="G158" s="143" t="s">
        <v>106</v>
      </c>
      <c r="H158" s="197"/>
      <c r="I158" s="197"/>
      <c r="J158" s="234"/>
      <c r="K158" s="234"/>
      <c r="L158" s="234"/>
      <c r="M158" s="234"/>
      <c r="N158" s="234"/>
      <c r="O158" s="234"/>
      <c r="P158" s="234"/>
      <c r="Q158" s="234"/>
      <c r="R158" s="234"/>
      <c r="S158" s="234"/>
      <c r="T158" s="234"/>
      <c r="U158" s="234"/>
      <c r="V158" s="234"/>
      <c r="W158" s="234"/>
      <c r="X158" s="234"/>
      <c r="Y158" s="197"/>
      <c r="Z158" s="197"/>
      <c r="AA158" s="197"/>
      <c r="AB158" s="197"/>
      <c r="AC158" s="197"/>
      <c r="AD158" s="197"/>
      <c r="AE158" s="197"/>
      <c r="AF158" s="197"/>
      <c r="AG158" s="197"/>
      <c r="AP158" s="153">
        <v>-13.106193075998792</v>
      </c>
      <c r="AQ158" s="153">
        <v>-14.647727609397235</v>
      </c>
      <c r="AR158" s="153">
        <v>0</v>
      </c>
      <c r="AS158" s="153">
        <v>0</v>
      </c>
      <c r="AT158" s="153">
        <v>0</v>
      </c>
    </row>
    <row r="159" spans="2:46" ht="15" customHeight="1">
      <c r="E159" s="197" t="s">
        <v>230</v>
      </c>
      <c r="F159" s="197"/>
      <c r="G159" s="143" t="s">
        <v>106</v>
      </c>
      <c r="H159" s="197"/>
      <c r="I159" s="197"/>
      <c r="J159" s="234"/>
      <c r="K159" s="234"/>
      <c r="L159" s="234"/>
      <c r="M159" s="234"/>
      <c r="N159" s="234"/>
      <c r="O159" s="234"/>
      <c r="P159" s="234"/>
      <c r="Q159" s="234"/>
      <c r="R159" s="234"/>
      <c r="S159" s="234"/>
      <c r="T159" s="234"/>
      <c r="U159" s="234"/>
      <c r="V159" s="234"/>
      <c r="W159" s="234"/>
      <c r="X159" s="234"/>
      <c r="Y159" s="197"/>
      <c r="Z159" s="197"/>
      <c r="AA159" s="197"/>
      <c r="AB159" s="197"/>
      <c r="AC159" s="197"/>
      <c r="AD159" s="197"/>
      <c r="AE159" s="197"/>
      <c r="AF159" s="197"/>
      <c r="AG159" s="197"/>
      <c r="AP159" s="222">
        <v>0</v>
      </c>
      <c r="AQ159" s="222">
        <v>0</v>
      </c>
      <c r="AR159" s="222">
        <v>0</v>
      </c>
      <c r="AS159" s="222">
        <v>0</v>
      </c>
      <c r="AT159" s="222">
        <v>0</v>
      </c>
    </row>
    <row r="160" spans="2:46" ht="15" customHeight="1"/>
    <row r="161" spans="1:60" ht="15" customHeight="1">
      <c r="E161" s="197" t="s">
        <v>169</v>
      </c>
      <c r="F161" s="197"/>
      <c r="G161" s="143" t="s">
        <v>106</v>
      </c>
      <c r="H161" s="142" t="s">
        <v>187</v>
      </c>
      <c r="AP161" s="235">
        <v>0</v>
      </c>
      <c r="AQ161" s="235">
        <v>0</v>
      </c>
      <c r="AR161" s="235">
        <v>0</v>
      </c>
      <c r="AS161" s="235">
        <v>0</v>
      </c>
      <c r="AT161" s="235">
        <v>0</v>
      </c>
    </row>
    <row r="162" spans="1:60" ht="15" customHeight="1"/>
    <row r="163" spans="1:60" ht="15" customHeight="1">
      <c r="B163" s="144" t="s">
        <v>231</v>
      </c>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row>
    <row r="164" spans="1:60" ht="15" customHeight="1"/>
    <row r="165" spans="1:60" ht="15" customHeight="1">
      <c r="A165" s="185"/>
      <c r="C165" s="194" t="s">
        <v>232</v>
      </c>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row>
    <row r="166" spans="1:60" ht="15" customHeight="1">
      <c r="A166" s="185"/>
      <c r="C166" s="226"/>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BH166" s="236"/>
    </row>
    <row r="167" spans="1:60" ht="15" customHeight="1">
      <c r="A167" s="185"/>
      <c r="C167" s="226"/>
      <c r="D167" s="226"/>
      <c r="E167" s="142" t="s">
        <v>624</v>
      </c>
      <c r="G167" s="153" t="s">
        <v>129</v>
      </c>
      <c r="H167" s="153" t="s">
        <v>625</v>
      </c>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37">
        <v>2.0500000000000001E-2</v>
      </c>
      <c r="AQ167" s="237">
        <v>1.9E-2</v>
      </c>
      <c r="AR167" s="237">
        <v>1.9199999999999998E-2</v>
      </c>
      <c r="AS167" s="237">
        <v>2.06E-2</v>
      </c>
      <c r="AT167" s="237">
        <v>2.1999999999999999E-2</v>
      </c>
      <c r="BH167" s="236"/>
    </row>
    <row r="168" spans="1:60" ht="15" customHeight="1">
      <c r="A168" s="185"/>
      <c r="C168" s="226"/>
      <c r="D168" s="226"/>
      <c r="E168" s="142" t="s">
        <v>626</v>
      </c>
      <c r="G168" s="153" t="s">
        <v>129</v>
      </c>
      <c r="H168" s="226" t="s">
        <v>627</v>
      </c>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38">
        <v>5.9999999999999995E-4</v>
      </c>
      <c r="AQ168" s="238">
        <v>5.9999999999999995E-4</v>
      </c>
      <c r="AR168" s="238">
        <v>5.9999999999999995E-4</v>
      </c>
      <c r="AS168" s="238">
        <v>5.9999999999999995E-4</v>
      </c>
      <c r="AT168" s="238">
        <v>5.9999999999999995E-4</v>
      </c>
      <c r="BH168" s="236"/>
    </row>
    <row r="169" spans="1:60" ht="15" customHeight="1">
      <c r="A169" s="185"/>
      <c r="C169" s="226"/>
      <c r="D169" s="226"/>
      <c r="E169" s="142" t="s">
        <v>232</v>
      </c>
      <c r="G169" s="153" t="s">
        <v>129</v>
      </c>
      <c r="H169" s="226" t="s">
        <v>233</v>
      </c>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39">
        <v>2.1100000000000001E-2</v>
      </c>
      <c r="AQ169" s="239">
        <v>1.9599999999999999E-2</v>
      </c>
      <c r="AR169" s="239">
        <v>1.9799999999999998E-2</v>
      </c>
      <c r="AS169" s="239">
        <v>2.12E-2</v>
      </c>
      <c r="AT169" s="239">
        <v>2.2599999999999999E-2</v>
      </c>
      <c r="BH169" s="236"/>
    </row>
    <row r="170" spans="1:60" ht="15" customHeight="1">
      <c r="A170" s="185"/>
      <c r="C170" s="226"/>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BH170" s="236"/>
    </row>
    <row r="171" spans="1:60" ht="15" customHeight="1">
      <c r="C171" s="194" t="s">
        <v>234</v>
      </c>
      <c r="D171" s="194"/>
      <c r="E171" s="194"/>
      <c r="F171" s="194"/>
      <c r="G171" s="194"/>
      <c r="H171" s="194"/>
      <c r="I171" s="194"/>
      <c r="J171" s="240"/>
      <c r="K171" s="240"/>
      <c r="L171" s="240"/>
      <c r="M171" s="240"/>
      <c r="N171" s="240"/>
      <c r="O171" s="240"/>
      <c r="P171" s="240"/>
      <c r="Q171" s="240"/>
      <c r="R171" s="240"/>
      <c r="S171" s="240"/>
      <c r="T171" s="240"/>
      <c r="U171" s="240"/>
      <c r="V171" s="240"/>
      <c r="W171" s="240"/>
      <c r="X171" s="240"/>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row>
    <row r="172" spans="1:60" ht="15" customHeight="1">
      <c r="E172" s="153"/>
      <c r="F172" s="153"/>
      <c r="G172" s="153"/>
      <c r="H172" s="153"/>
      <c r="I172" s="153"/>
      <c r="J172" s="241"/>
      <c r="K172" s="241"/>
      <c r="L172" s="241"/>
      <c r="M172" s="241"/>
      <c r="N172" s="241"/>
      <c r="O172" s="241"/>
      <c r="P172" s="241"/>
      <c r="Q172" s="241"/>
      <c r="R172" s="241"/>
      <c r="S172" s="241"/>
      <c r="T172" s="241"/>
      <c r="U172" s="241"/>
      <c r="V172" s="241"/>
      <c r="W172" s="241"/>
      <c r="X172" s="241"/>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row>
    <row r="173" spans="1:60" ht="15" customHeight="1">
      <c r="E173" s="142" t="s">
        <v>628</v>
      </c>
      <c r="G173" s="153" t="s">
        <v>129</v>
      </c>
      <c r="H173" s="153" t="s">
        <v>629</v>
      </c>
      <c r="I173" s="242"/>
      <c r="J173" s="241"/>
      <c r="K173" s="241"/>
      <c r="L173" s="241"/>
      <c r="M173" s="241"/>
      <c r="N173" s="241"/>
      <c r="O173" s="241"/>
      <c r="P173" s="241"/>
      <c r="Q173" s="241"/>
      <c r="R173" s="241"/>
      <c r="S173" s="241"/>
      <c r="T173" s="241"/>
      <c r="U173" s="241"/>
      <c r="V173" s="241"/>
      <c r="W173" s="241"/>
      <c r="X173" s="241"/>
      <c r="Y173" s="153"/>
      <c r="Z173" s="153"/>
      <c r="AA173" s="153"/>
      <c r="AB173" s="153"/>
      <c r="AC173" s="153"/>
      <c r="AD173" s="153"/>
      <c r="AE173" s="153"/>
      <c r="AF173" s="153"/>
      <c r="AG173" s="153"/>
      <c r="AH173" s="153"/>
      <c r="AI173" s="153"/>
      <c r="AJ173" s="153"/>
      <c r="AK173" s="153"/>
      <c r="AL173" s="153"/>
      <c r="AM173" s="153"/>
      <c r="AN173" s="153"/>
      <c r="AO173" s="153"/>
      <c r="AP173" s="237">
        <v>-1.7100000000000001E-2</v>
      </c>
      <c r="AQ173" s="237">
        <v>-1.55E-2</v>
      </c>
      <c r="AR173" s="237">
        <v>1.46E-2</v>
      </c>
      <c r="AS173" s="237">
        <v>1.26E-2</v>
      </c>
      <c r="AT173" s="237">
        <v>1.3299999999999999E-2</v>
      </c>
    </row>
    <row r="174" spans="1:60" ht="15" customHeight="1">
      <c r="E174" s="226" t="s">
        <v>235</v>
      </c>
      <c r="F174" s="226"/>
      <c r="G174" s="226" t="s">
        <v>135</v>
      </c>
      <c r="H174" s="153"/>
      <c r="J174" s="241"/>
      <c r="K174" s="241"/>
      <c r="L174" s="241"/>
      <c r="M174" s="241"/>
      <c r="N174" s="241"/>
      <c r="O174" s="241"/>
      <c r="P174" s="241"/>
      <c r="Q174" s="241"/>
      <c r="R174" s="241"/>
      <c r="S174" s="241"/>
      <c r="T174" s="241"/>
      <c r="U174" s="241"/>
      <c r="V174" s="241"/>
      <c r="W174" s="241"/>
      <c r="X174" s="241"/>
      <c r="Y174" s="153"/>
      <c r="Z174" s="153"/>
      <c r="AA174" s="153"/>
      <c r="AB174" s="153"/>
      <c r="AC174" s="153"/>
      <c r="AD174" s="153"/>
      <c r="AE174" s="153"/>
      <c r="AF174" s="153"/>
      <c r="AG174" s="153"/>
      <c r="AH174" s="153"/>
      <c r="AI174" s="153"/>
      <c r="AJ174" s="153"/>
      <c r="AK174" s="153"/>
      <c r="AL174" s="153"/>
      <c r="AM174" s="153"/>
      <c r="AN174" s="153"/>
      <c r="AO174" s="153"/>
      <c r="AP174" s="243">
        <v>0.75861000000000001</v>
      </c>
      <c r="AQ174" s="243">
        <v>0.75861000000000001</v>
      </c>
      <c r="AR174" s="243">
        <v>0.75861000000000001</v>
      </c>
      <c r="AS174" s="243">
        <v>0.75861000000000001</v>
      </c>
      <c r="AT174" s="243">
        <v>0.75861000000000001</v>
      </c>
    </row>
    <row r="175" spans="1:60" ht="15" customHeight="1">
      <c r="E175" s="153" t="s">
        <v>236</v>
      </c>
      <c r="F175" s="153"/>
      <c r="G175" s="153" t="s">
        <v>13</v>
      </c>
      <c r="H175" s="153"/>
      <c r="J175" s="241"/>
      <c r="K175" s="241"/>
      <c r="L175" s="241"/>
      <c r="M175" s="241"/>
      <c r="N175" s="241"/>
      <c r="O175" s="241"/>
      <c r="P175" s="241"/>
      <c r="Q175" s="241"/>
      <c r="R175" s="241"/>
      <c r="S175" s="241"/>
      <c r="T175" s="241"/>
      <c r="U175" s="241"/>
      <c r="V175" s="241"/>
      <c r="W175" s="241"/>
      <c r="X175" s="241"/>
      <c r="Y175" s="153"/>
      <c r="Z175" s="153"/>
      <c r="AA175" s="153"/>
      <c r="AB175" s="153"/>
      <c r="AC175" s="153"/>
      <c r="AD175" s="153"/>
      <c r="AE175" s="153"/>
      <c r="AF175" s="153"/>
      <c r="AG175" s="153"/>
      <c r="AH175" s="153"/>
      <c r="AI175" s="153"/>
      <c r="AJ175" s="153"/>
      <c r="AK175" s="153"/>
      <c r="AL175" s="153"/>
      <c r="AM175" s="153"/>
      <c r="AN175" s="153"/>
      <c r="AO175" s="153"/>
      <c r="AP175" s="244">
        <v>6.5000000000000002E-2</v>
      </c>
      <c r="AQ175" s="244">
        <v>6.5000000000000002E-2</v>
      </c>
      <c r="AR175" s="244">
        <v>6.5000000000000002E-2</v>
      </c>
      <c r="AS175" s="244">
        <v>6.5000000000000002E-2</v>
      </c>
      <c r="AT175" s="244">
        <v>6.5000000000000002E-2</v>
      </c>
    </row>
    <row r="176" spans="1:60" ht="15" customHeight="1">
      <c r="E176" s="153"/>
      <c r="F176" s="153"/>
      <c r="G176" s="153"/>
      <c r="H176" s="153"/>
      <c r="J176" s="241"/>
      <c r="K176" s="241"/>
      <c r="L176" s="241"/>
      <c r="M176" s="241"/>
      <c r="N176" s="241"/>
      <c r="O176" s="241"/>
      <c r="P176" s="241"/>
      <c r="Q176" s="241"/>
      <c r="R176" s="241"/>
      <c r="S176" s="241"/>
      <c r="T176" s="241"/>
      <c r="U176" s="241"/>
      <c r="V176" s="241"/>
      <c r="W176" s="241"/>
      <c r="X176" s="241"/>
      <c r="Y176" s="153"/>
      <c r="Z176" s="153"/>
      <c r="AA176" s="153"/>
      <c r="AB176" s="153"/>
      <c r="AC176" s="153"/>
      <c r="AD176" s="153"/>
      <c r="AE176" s="153"/>
      <c r="AF176" s="153"/>
      <c r="AG176" s="153"/>
      <c r="AH176" s="153"/>
      <c r="AI176" s="153"/>
      <c r="AJ176" s="153"/>
      <c r="AK176" s="153"/>
      <c r="AL176" s="153"/>
      <c r="AM176" s="153"/>
      <c r="AN176" s="153"/>
      <c r="AO176" s="153"/>
      <c r="AP176" s="170"/>
      <c r="AQ176" s="170"/>
      <c r="AR176" s="170"/>
      <c r="AS176" s="170"/>
      <c r="AT176" s="170"/>
    </row>
    <row r="177" spans="3:46" ht="15" customHeight="1">
      <c r="E177" s="153" t="s">
        <v>237</v>
      </c>
      <c r="F177" s="153"/>
      <c r="G177" s="153" t="s">
        <v>129</v>
      </c>
      <c r="H177" s="153"/>
      <c r="I177" s="153"/>
      <c r="J177" s="241"/>
      <c r="K177" s="241"/>
      <c r="L177" s="241"/>
      <c r="M177" s="241"/>
      <c r="N177" s="241"/>
      <c r="O177" s="241"/>
      <c r="P177" s="241"/>
      <c r="Q177" s="241"/>
      <c r="R177" s="241"/>
      <c r="S177" s="241"/>
      <c r="T177" s="241"/>
      <c r="U177" s="241"/>
      <c r="V177" s="241"/>
      <c r="W177" s="241"/>
      <c r="X177" s="241"/>
      <c r="Y177" s="153"/>
      <c r="Z177" s="153"/>
      <c r="AA177" s="153"/>
      <c r="AB177" s="153"/>
      <c r="AC177" s="153"/>
      <c r="AD177" s="153"/>
      <c r="AE177" s="153"/>
      <c r="AF177" s="153"/>
      <c r="AG177" s="153"/>
      <c r="AH177" s="153"/>
      <c r="AI177" s="153"/>
      <c r="AJ177" s="153"/>
      <c r="AK177" s="153"/>
      <c r="AL177" s="153"/>
      <c r="AM177" s="153"/>
      <c r="AN177" s="153"/>
      <c r="AO177" s="153"/>
      <c r="AP177" s="245">
        <v>4.5181881000000007E-2</v>
      </c>
      <c r="AQ177" s="245">
        <v>4.5568105000000005E-2</v>
      </c>
      <c r="AR177" s="245">
        <v>5.2833944000000001E-2</v>
      </c>
      <c r="AS177" s="245">
        <v>5.2351163999999999E-2</v>
      </c>
      <c r="AT177" s="245">
        <v>5.2520137000000001E-2</v>
      </c>
    </row>
    <row r="178" spans="3:46" ht="15" customHeight="1">
      <c r="E178" s="142" t="s">
        <v>238</v>
      </c>
      <c r="G178" s="142" t="s">
        <v>238</v>
      </c>
      <c r="I178" s="153"/>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119"/>
      <c r="AQ178" s="119"/>
      <c r="AR178" s="119"/>
      <c r="AS178" s="119"/>
      <c r="AT178" s="119"/>
    </row>
    <row r="179" spans="3:46" ht="15" customHeight="1">
      <c r="E179" s="142" t="s">
        <v>239</v>
      </c>
      <c r="F179" s="153"/>
      <c r="G179" s="153" t="s">
        <v>129</v>
      </c>
      <c r="H179" s="153"/>
      <c r="I179" s="153"/>
      <c r="J179" s="241"/>
      <c r="K179" s="241"/>
      <c r="L179" s="241"/>
      <c r="M179" s="241"/>
      <c r="N179" s="241"/>
      <c r="O179" s="241"/>
      <c r="P179" s="241"/>
      <c r="Q179" s="241"/>
      <c r="R179" s="241"/>
      <c r="S179" s="241"/>
      <c r="T179" s="241"/>
      <c r="U179" s="241"/>
      <c r="V179" s="241"/>
      <c r="W179" s="241"/>
      <c r="X179" s="241"/>
      <c r="Y179" s="153"/>
      <c r="Z179" s="153"/>
      <c r="AA179" s="153"/>
      <c r="AB179" s="153"/>
      <c r="AC179" s="153"/>
      <c r="AD179" s="153"/>
      <c r="AE179" s="153"/>
      <c r="AF179" s="153"/>
      <c r="AG179" s="153"/>
      <c r="AH179" s="153"/>
      <c r="AI179" s="153"/>
      <c r="AJ179" s="153"/>
      <c r="AK179" s="153"/>
      <c r="AL179" s="153"/>
      <c r="AM179" s="153"/>
      <c r="AN179" s="153"/>
      <c r="AO179" s="153"/>
      <c r="AP179" s="246">
        <v>4.5181881000000007E-2</v>
      </c>
      <c r="AQ179" s="246">
        <v>4.5568105000000005E-2</v>
      </c>
      <c r="AR179" s="246">
        <v>5.2833944000000001E-2</v>
      </c>
      <c r="AS179" s="246">
        <v>5.2351163999999999E-2</v>
      </c>
      <c r="AT179" s="246">
        <v>5.2520137000000001E-2</v>
      </c>
    </row>
    <row r="180" spans="3:46" ht="15" customHeight="1">
      <c r="E180" s="153" t="s">
        <v>240</v>
      </c>
      <c r="F180" s="153"/>
      <c r="G180" s="153" t="s">
        <v>13</v>
      </c>
      <c r="H180" s="153"/>
      <c r="I180" s="153"/>
      <c r="J180" s="241"/>
      <c r="K180" s="241"/>
      <c r="L180" s="241"/>
      <c r="M180" s="241"/>
      <c r="N180" s="241"/>
      <c r="O180" s="241"/>
      <c r="P180" s="241"/>
      <c r="Q180" s="241"/>
      <c r="R180" s="241"/>
      <c r="S180" s="241"/>
      <c r="T180" s="241"/>
      <c r="U180" s="241"/>
      <c r="V180" s="241"/>
      <c r="W180" s="241"/>
      <c r="X180" s="241"/>
      <c r="Y180" s="153"/>
      <c r="Z180" s="153"/>
      <c r="AA180" s="153"/>
      <c r="AB180" s="153"/>
      <c r="AC180" s="153"/>
      <c r="AD180" s="153"/>
      <c r="AE180" s="153"/>
      <c r="AF180" s="153"/>
      <c r="AG180" s="153"/>
      <c r="AH180" s="153"/>
      <c r="AI180" s="153"/>
      <c r="AJ180" s="153"/>
      <c r="AK180" s="153"/>
      <c r="AL180" s="153"/>
      <c r="AM180" s="153"/>
      <c r="AN180" s="153"/>
      <c r="AO180" s="153"/>
      <c r="AP180" s="244">
        <v>0.6</v>
      </c>
      <c r="AQ180" s="244">
        <v>0.6</v>
      </c>
      <c r="AR180" s="244">
        <v>0.6</v>
      </c>
      <c r="AS180" s="244">
        <v>0.6</v>
      </c>
      <c r="AT180" s="244">
        <v>0.6</v>
      </c>
    </row>
    <row r="181" spans="3:46" ht="15" customHeight="1">
      <c r="E181" s="153" t="s">
        <v>241</v>
      </c>
      <c r="F181" s="153"/>
      <c r="G181" s="153" t="s">
        <v>129</v>
      </c>
      <c r="H181" s="153"/>
      <c r="I181" s="170"/>
      <c r="J181" s="241"/>
      <c r="K181" s="241"/>
      <c r="L181" s="241"/>
      <c r="M181" s="241"/>
      <c r="N181" s="241"/>
      <c r="O181" s="241"/>
      <c r="P181" s="241"/>
      <c r="Q181" s="241"/>
      <c r="R181" s="241"/>
      <c r="S181" s="241"/>
      <c r="T181" s="241"/>
      <c r="U181" s="241"/>
      <c r="V181" s="241"/>
      <c r="W181" s="241"/>
      <c r="X181" s="241"/>
      <c r="Y181" s="153"/>
      <c r="Z181" s="153"/>
      <c r="AA181" s="153"/>
      <c r="AB181" s="153"/>
      <c r="AC181" s="153"/>
      <c r="AD181" s="153"/>
      <c r="AE181" s="153"/>
      <c r="AF181" s="153"/>
      <c r="AG181" s="153"/>
      <c r="AH181" s="153"/>
      <c r="AI181" s="153"/>
      <c r="AJ181" s="153"/>
      <c r="AK181" s="153"/>
      <c r="AL181" s="153"/>
      <c r="AM181" s="153"/>
      <c r="AN181" s="153"/>
      <c r="AO181" s="153"/>
      <c r="AP181" s="247">
        <v>3.07327524E-2</v>
      </c>
      <c r="AQ181" s="247">
        <v>2.9987242000000001E-2</v>
      </c>
      <c r="AR181" s="247">
        <v>3.3013577599999996E-2</v>
      </c>
      <c r="AS181" s="247">
        <v>3.3660465600000002E-2</v>
      </c>
      <c r="AT181" s="247">
        <v>3.4568054799999998E-2</v>
      </c>
    </row>
    <row r="182" spans="3:46" ht="15" customHeight="1">
      <c r="E182" s="153" t="s">
        <v>242</v>
      </c>
      <c r="F182" s="153"/>
      <c r="G182" s="153" t="s">
        <v>129</v>
      </c>
      <c r="H182" s="153"/>
      <c r="I182" s="153"/>
      <c r="J182" s="241"/>
      <c r="K182" s="241"/>
      <c r="L182" s="241"/>
      <c r="M182" s="241"/>
      <c r="N182" s="241"/>
      <c r="O182" s="241"/>
      <c r="P182" s="241"/>
      <c r="Q182" s="241"/>
      <c r="R182" s="241"/>
      <c r="S182" s="241"/>
      <c r="T182" s="241"/>
      <c r="U182" s="241"/>
      <c r="V182" s="241"/>
      <c r="W182" s="241"/>
      <c r="X182" s="241"/>
      <c r="Y182" s="153"/>
      <c r="Z182" s="153"/>
      <c r="AA182" s="153"/>
      <c r="AB182" s="153"/>
      <c r="AC182" s="153"/>
      <c r="AD182" s="153"/>
      <c r="AE182" s="153"/>
      <c r="AF182" s="153"/>
      <c r="AG182" s="153"/>
      <c r="AH182" s="153"/>
      <c r="AI182" s="153"/>
      <c r="AJ182" s="153"/>
      <c r="AK182" s="153"/>
      <c r="AL182" s="153"/>
      <c r="AM182" s="153"/>
      <c r="AN182" s="153"/>
      <c r="AO182" s="153"/>
      <c r="AP182" s="248">
        <v>3.07327524E-2</v>
      </c>
      <c r="AQ182" s="248">
        <v>2.9987242000000001E-2</v>
      </c>
      <c r="AR182" s="248">
        <v>3.3013577599999996E-2</v>
      </c>
      <c r="AS182" s="248">
        <v>3.3660465600000002E-2</v>
      </c>
      <c r="AT182" s="248">
        <v>3.4568054799999998E-2</v>
      </c>
    </row>
    <row r="183" spans="3:46" ht="15" customHeight="1">
      <c r="F183" s="153"/>
      <c r="G183" s="153"/>
      <c r="H183" s="153"/>
      <c r="I183" s="153"/>
      <c r="J183" s="241"/>
      <c r="K183" s="241"/>
      <c r="L183" s="241"/>
      <c r="M183" s="241"/>
      <c r="N183" s="241"/>
      <c r="O183" s="241"/>
      <c r="P183" s="241"/>
      <c r="Q183" s="241"/>
      <c r="R183" s="241"/>
      <c r="S183" s="241"/>
      <c r="T183" s="241"/>
      <c r="U183" s="241"/>
      <c r="V183" s="241"/>
      <c r="W183" s="241"/>
      <c r="X183" s="241"/>
      <c r="Y183" s="153"/>
      <c r="Z183" s="153"/>
      <c r="AA183" s="153"/>
      <c r="AB183" s="153"/>
      <c r="AC183" s="153"/>
      <c r="AD183" s="153"/>
      <c r="AE183" s="153"/>
      <c r="AF183" s="153"/>
      <c r="AG183" s="153"/>
      <c r="AH183" s="153"/>
      <c r="AI183" s="153"/>
      <c r="AJ183" s="153"/>
      <c r="AK183" s="153"/>
      <c r="AL183" s="153"/>
      <c r="AM183" s="153"/>
      <c r="AN183" s="153"/>
      <c r="AO183" s="153"/>
      <c r="AP183" s="245"/>
      <c r="AQ183" s="245"/>
      <c r="AR183" s="245"/>
      <c r="AS183" s="245"/>
      <c r="AT183" s="245"/>
    </row>
    <row r="184" spans="3:46" ht="15" customHeight="1">
      <c r="E184" s="142" t="s">
        <v>243</v>
      </c>
      <c r="G184" s="153" t="s">
        <v>13</v>
      </c>
      <c r="H184" s="153"/>
      <c r="I184" s="153"/>
      <c r="J184" s="241"/>
      <c r="K184" s="241"/>
      <c r="L184" s="241"/>
      <c r="M184" s="241"/>
      <c r="N184" s="241"/>
      <c r="O184" s="241"/>
      <c r="P184" s="241"/>
      <c r="Q184" s="241"/>
      <c r="R184" s="241"/>
      <c r="S184" s="241"/>
      <c r="T184" s="241"/>
      <c r="U184" s="241"/>
      <c r="V184" s="241"/>
      <c r="W184" s="241"/>
      <c r="X184" s="241"/>
      <c r="Y184" s="153"/>
      <c r="Z184" s="153"/>
      <c r="AA184" s="153"/>
      <c r="AB184" s="153"/>
      <c r="AC184" s="153"/>
      <c r="AD184" s="153"/>
      <c r="AE184" s="153"/>
      <c r="AF184" s="153"/>
      <c r="AG184" s="153"/>
      <c r="AH184" s="153"/>
      <c r="AI184" s="153"/>
      <c r="AJ184" s="153"/>
      <c r="AK184" s="153"/>
      <c r="AL184" s="153"/>
      <c r="AM184" s="153"/>
      <c r="AN184" s="153"/>
      <c r="AO184" s="249">
        <v>0.65</v>
      </c>
      <c r="AP184" s="238">
        <v>0.6</v>
      </c>
      <c r="AQ184" s="238">
        <v>0.6</v>
      </c>
      <c r="AR184" s="238">
        <v>0.6</v>
      </c>
      <c r="AS184" s="238">
        <v>0.6</v>
      </c>
      <c r="AT184" s="238">
        <v>0.6</v>
      </c>
    </row>
    <row r="185" spans="3:46" ht="15" customHeight="1">
      <c r="E185" s="142" t="s">
        <v>244</v>
      </c>
      <c r="G185" s="153" t="s">
        <v>129</v>
      </c>
      <c r="H185" s="153"/>
      <c r="I185" s="153"/>
      <c r="J185" s="241"/>
      <c r="K185" s="241"/>
      <c r="L185" s="241"/>
      <c r="M185" s="241"/>
      <c r="N185" s="241"/>
      <c r="O185" s="241"/>
      <c r="P185" s="241"/>
      <c r="Q185" s="241"/>
      <c r="R185" s="241"/>
      <c r="S185" s="241"/>
      <c r="T185" s="241"/>
      <c r="U185" s="241"/>
      <c r="V185" s="241"/>
      <c r="W185" s="241"/>
      <c r="X185" s="241"/>
      <c r="Y185" s="153"/>
      <c r="Z185" s="153"/>
      <c r="AA185" s="153"/>
      <c r="AB185" s="153"/>
      <c r="AC185" s="153"/>
      <c r="AD185" s="153"/>
      <c r="AE185" s="153"/>
      <c r="AF185" s="153"/>
      <c r="AG185" s="153"/>
      <c r="AH185" s="153"/>
      <c r="AI185" s="153"/>
      <c r="AJ185" s="153"/>
      <c r="AK185" s="153"/>
      <c r="AL185" s="153"/>
      <c r="AM185" s="153"/>
      <c r="AN185" s="153"/>
      <c r="AO185" s="153"/>
      <c r="AP185" s="246">
        <v>4.5181881000000007E-2</v>
      </c>
      <c r="AQ185" s="246">
        <v>4.5568104999999998E-2</v>
      </c>
      <c r="AR185" s="246">
        <v>5.2833943999999994E-2</v>
      </c>
      <c r="AS185" s="246">
        <v>5.2351163999999999E-2</v>
      </c>
      <c r="AT185" s="246">
        <v>5.2520136999999995E-2</v>
      </c>
    </row>
    <row r="186" spans="3:46" ht="15" customHeight="1">
      <c r="E186" s="142" t="s">
        <v>234</v>
      </c>
      <c r="F186" s="226"/>
      <c r="G186" s="153" t="s">
        <v>129</v>
      </c>
      <c r="H186" s="153"/>
      <c r="I186" s="153"/>
      <c r="J186" s="241"/>
      <c r="K186" s="241"/>
      <c r="L186" s="241"/>
      <c r="M186" s="241"/>
      <c r="N186" s="241"/>
      <c r="O186" s="241"/>
      <c r="P186" s="241"/>
      <c r="Q186" s="241"/>
      <c r="R186" s="241"/>
      <c r="S186" s="241"/>
      <c r="T186" s="241"/>
      <c r="U186" s="241"/>
      <c r="V186" s="241"/>
      <c r="W186" s="241"/>
      <c r="X186" s="241"/>
      <c r="Y186" s="153"/>
      <c r="Z186" s="153"/>
      <c r="AA186" s="153"/>
      <c r="AB186" s="153"/>
      <c r="AC186" s="153"/>
      <c r="AD186" s="153"/>
      <c r="AE186" s="153"/>
      <c r="AF186" s="153"/>
      <c r="AG186" s="153"/>
      <c r="AH186" s="153"/>
      <c r="AI186" s="153"/>
      <c r="AJ186" s="153"/>
      <c r="AK186" s="153"/>
      <c r="AL186" s="153"/>
      <c r="AM186" s="153"/>
      <c r="AN186" s="153"/>
      <c r="AO186" s="153"/>
      <c r="AP186" s="245">
        <v>4.5181881000000007E-2</v>
      </c>
      <c r="AQ186" s="245">
        <v>4.5568104999999998E-2</v>
      </c>
      <c r="AR186" s="245">
        <v>5.2833943999999994E-2</v>
      </c>
      <c r="AS186" s="245">
        <v>5.2351163999999999E-2</v>
      </c>
      <c r="AT186" s="245">
        <v>5.2520136999999995E-2</v>
      </c>
    </row>
    <row r="187" spans="3:46" ht="15" customHeight="1">
      <c r="E187" s="142" t="s">
        <v>238</v>
      </c>
      <c r="F187" s="226"/>
      <c r="G187" s="142" t="s">
        <v>238</v>
      </c>
      <c r="H187" s="153"/>
      <c r="I187" s="153"/>
      <c r="J187" s="241"/>
      <c r="K187" s="241"/>
      <c r="L187" s="241"/>
      <c r="M187" s="241"/>
      <c r="N187" s="241"/>
      <c r="O187" s="241"/>
      <c r="P187" s="241"/>
      <c r="Q187" s="241"/>
      <c r="R187" s="241"/>
      <c r="S187" s="241"/>
      <c r="T187" s="241"/>
      <c r="U187" s="241"/>
      <c r="V187" s="241"/>
      <c r="W187" s="241"/>
      <c r="X187" s="241"/>
      <c r="Y187" s="153"/>
      <c r="Z187" s="153"/>
      <c r="AA187" s="153"/>
      <c r="AB187" s="153"/>
      <c r="AC187" s="153"/>
      <c r="AD187" s="153"/>
      <c r="AE187" s="153"/>
      <c r="AF187" s="153"/>
      <c r="AG187" s="153"/>
      <c r="AH187" s="153"/>
      <c r="AI187" s="153"/>
      <c r="AJ187" s="153"/>
      <c r="AK187" s="153"/>
      <c r="AL187" s="153"/>
      <c r="AM187" s="153"/>
      <c r="AN187" s="153"/>
      <c r="AO187" s="153"/>
      <c r="AP187" s="119"/>
      <c r="AQ187" s="119"/>
      <c r="AR187" s="119"/>
      <c r="AS187" s="119"/>
      <c r="AT187" s="119"/>
    </row>
    <row r="188" spans="3:46" ht="15" customHeight="1">
      <c r="E188" s="153"/>
      <c r="F188" s="153"/>
      <c r="G188" s="153"/>
      <c r="H188" s="153"/>
      <c r="I188" s="153"/>
      <c r="J188" s="241"/>
      <c r="K188" s="241"/>
      <c r="L188" s="241"/>
      <c r="M188" s="241"/>
      <c r="N188" s="241"/>
      <c r="O188" s="241"/>
      <c r="P188" s="241"/>
      <c r="Q188" s="241"/>
      <c r="R188" s="241"/>
      <c r="S188" s="241"/>
      <c r="T188" s="241"/>
      <c r="U188" s="241"/>
      <c r="V188" s="241"/>
      <c r="W188" s="241"/>
      <c r="X188" s="241"/>
      <c r="Y188" s="153"/>
      <c r="Z188" s="153"/>
      <c r="AA188" s="153"/>
      <c r="AB188" s="153"/>
      <c r="AC188" s="153"/>
      <c r="AD188" s="153"/>
      <c r="AE188" s="153"/>
      <c r="AF188" s="153"/>
      <c r="AG188" s="153"/>
      <c r="AH188" s="153"/>
      <c r="AI188" s="153"/>
      <c r="AJ188" s="153"/>
      <c r="AK188" s="153"/>
      <c r="AL188" s="153"/>
      <c r="AM188" s="153"/>
      <c r="AN188" s="153"/>
      <c r="AO188" s="153"/>
      <c r="AP188" s="250"/>
      <c r="AQ188" s="250"/>
      <c r="AR188" s="250"/>
      <c r="AS188" s="250"/>
      <c r="AT188" s="250"/>
    </row>
    <row r="189" spans="3:46" ht="15" customHeight="1">
      <c r="C189" s="194" t="s">
        <v>245</v>
      </c>
      <c r="D189" s="194"/>
      <c r="E189" s="194"/>
      <c r="F189" s="194"/>
      <c r="G189" s="194"/>
      <c r="H189" s="194"/>
      <c r="I189" s="194"/>
      <c r="J189" s="240"/>
      <c r="K189" s="240"/>
      <c r="L189" s="240"/>
      <c r="M189" s="240"/>
      <c r="N189" s="240"/>
      <c r="O189" s="240"/>
      <c r="P189" s="240"/>
      <c r="Q189" s="240"/>
      <c r="R189" s="240"/>
      <c r="S189" s="240"/>
      <c r="T189" s="240"/>
      <c r="U189" s="240"/>
      <c r="V189" s="240"/>
      <c r="W189" s="240"/>
      <c r="X189" s="240"/>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row>
    <row r="190" spans="3:46" ht="15" customHeight="1">
      <c r="E190" s="153"/>
      <c r="F190" s="153"/>
      <c r="G190" s="153"/>
      <c r="H190" s="153"/>
      <c r="I190" s="153"/>
      <c r="J190" s="241"/>
      <c r="K190" s="241"/>
      <c r="L190" s="241"/>
      <c r="M190" s="241"/>
      <c r="N190" s="241"/>
      <c r="O190" s="241"/>
      <c r="P190" s="241"/>
      <c r="Q190" s="241"/>
      <c r="R190" s="241"/>
      <c r="S190" s="241"/>
      <c r="T190" s="241"/>
      <c r="U190" s="241"/>
      <c r="V190" s="241"/>
      <c r="W190" s="241"/>
      <c r="X190" s="241"/>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row>
    <row r="191" spans="3:46" ht="15" customHeight="1">
      <c r="E191" s="153" t="s">
        <v>232</v>
      </c>
      <c r="F191" s="153"/>
      <c r="G191" s="153" t="s">
        <v>129</v>
      </c>
      <c r="H191" s="153"/>
      <c r="I191" s="153"/>
      <c r="J191" s="195"/>
      <c r="K191" s="195"/>
      <c r="L191" s="195"/>
      <c r="M191" s="195"/>
      <c r="N191" s="195"/>
      <c r="O191" s="195"/>
      <c r="P191" s="195"/>
      <c r="Q191" s="195"/>
      <c r="R191" s="195"/>
      <c r="S191" s="195"/>
      <c r="T191" s="195"/>
      <c r="U191" s="195"/>
      <c r="V191" s="195"/>
      <c r="W191" s="195"/>
      <c r="X191" s="195"/>
      <c r="Y191" s="195"/>
      <c r="Z191" s="195"/>
      <c r="AA191" s="195"/>
      <c r="AB191" s="195"/>
      <c r="AC191" s="195"/>
      <c r="AD191" s="251"/>
      <c r="AE191" s="251"/>
      <c r="AF191" s="251"/>
      <c r="AG191" s="251"/>
      <c r="AH191" s="153"/>
      <c r="AI191" s="153"/>
      <c r="AJ191" s="153"/>
      <c r="AK191" s="153"/>
      <c r="AL191" s="153"/>
      <c r="AM191" s="153"/>
      <c r="AN191" s="153"/>
      <c r="AO191" s="153"/>
      <c r="AP191" s="252">
        <v>2.1100000000000001E-2</v>
      </c>
      <c r="AQ191" s="252">
        <v>1.9599999999999999E-2</v>
      </c>
      <c r="AR191" s="252">
        <v>1.9799999999999998E-2</v>
      </c>
      <c r="AS191" s="252">
        <v>2.12E-2</v>
      </c>
      <c r="AT191" s="252">
        <v>2.2599999999999999E-2</v>
      </c>
    </row>
    <row r="192" spans="3:46" ht="15" customHeight="1">
      <c r="E192" s="153" t="s">
        <v>234</v>
      </c>
      <c r="F192" s="153"/>
      <c r="G192" s="153" t="s">
        <v>129</v>
      </c>
      <c r="H192" s="153"/>
      <c r="I192" s="153"/>
      <c r="J192" s="195"/>
      <c r="K192" s="195"/>
      <c r="L192" s="195"/>
      <c r="M192" s="195"/>
      <c r="N192" s="195"/>
      <c r="O192" s="195"/>
      <c r="P192" s="195"/>
      <c r="Q192" s="195"/>
      <c r="R192" s="195"/>
      <c r="S192" s="195"/>
      <c r="T192" s="195"/>
      <c r="U192" s="195"/>
      <c r="V192" s="195"/>
      <c r="W192" s="195"/>
      <c r="X192" s="195"/>
      <c r="Y192" s="195"/>
      <c r="Z192" s="195"/>
      <c r="AA192" s="195"/>
      <c r="AB192" s="195"/>
      <c r="AC192" s="195"/>
      <c r="AD192" s="242"/>
      <c r="AE192" s="242"/>
      <c r="AF192" s="242"/>
      <c r="AG192" s="242"/>
      <c r="AH192" s="153"/>
      <c r="AI192" s="153"/>
      <c r="AJ192" s="153"/>
      <c r="AK192" s="153"/>
      <c r="AL192" s="153"/>
      <c r="AM192" s="153"/>
      <c r="AN192" s="153"/>
      <c r="AO192" s="153"/>
      <c r="AP192" s="245">
        <v>4.5181881000000007E-2</v>
      </c>
      <c r="AQ192" s="245">
        <v>4.5568105000000005E-2</v>
      </c>
      <c r="AR192" s="245">
        <v>5.2833944000000001E-2</v>
      </c>
      <c r="AS192" s="245">
        <v>5.2351163999999999E-2</v>
      </c>
      <c r="AT192" s="245">
        <v>5.2520137000000001E-2</v>
      </c>
    </row>
    <row r="193" spans="1:58" ht="15" customHeight="1">
      <c r="E193" s="153" t="s">
        <v>243</v>
      </c>
      <c r="F193" s="153"/>
      <c r="G193" s="153" t="s">
        <v>13</v>
      </c>
      <c r="H193" s="153"/>
      <c r="I193" s="153"/>
      <c r="J193" s="195" t="s">
        <v>212</v>
      </c>
      <c r="K193" s="195"/>
      <c r="L193" s="195"/>
      <c r="M193" s="195"/>
      <c r="N193" s="195"/>
      <c r="O193" s="195"/>
      <c r="P193" s="195"/>
      <c r="Q193" s="195"/>
      <c r="R193" s="195"/>
      <c r="S193" s="195"/>
      <c r="T193" s="195"/>
      <c r="U193" s="195"/>
      <c r="V193" s="195"/>
      <c r="W193" s="195"/>
      <c r="X193" s="195"/>
      <c r="Y193" s="195"/>
      <c r="Z193" s="195"/>
      <c r="AA193" s="195"/>
      <c r="AB193" s="195"/>
      <c r="AC193" s="195"/>
      <c r="AD193" s="251"/>
      <c r="AE193" s="251"/>
      <c r="AF193" s="251"/>
      <c r="AG193" s="242"/>
      <c r="AH193" s="153"/>
      <c r="AI193" s="153"/>
      <c r="AJ193" s="153"/>
      <c r="AK193" s="153"/>
      <c r="AL193" s="153"/>
      <c r="AM193" s="153"/>
      <c r="AN193" s="153"/>
      <c r="AO193" s="253">
        <v>0.65</v>
      </c>
      <c r="AP193" s="251">
        <v>0.6</v>
      </c>
      <c r="AQ193" s="251">
        <v>0.6</v>
      </c>
      <c r="AR193" s="251">
        <v>0.6</v>
      </c>
      <c r="AS193" s="251">
        <v>0.6</v>
      </c>
      <c r="AT193" s="251">
        <v>0.6</v>
      </c>
    </row>
    <row r="194" spans="1:58" ht="15" customHeight="1">
      <c r="E194" s="153"/>
      <c r="F194" s="153"/>
      <c r="G194" s="153"/>
      <c r="H194" s="153"/>
      <c r="I194" s="153"/>
      <c r="J194" s="241"/>
      <c r="K194" s="241"/>
      <c r="L194" s="241"/>
      <c r="M194" s="241"/>
      <c r="N194" s="241"/>
      <c r="O194" s="241"/>
      <c r="P194" s="241"/>
      <c r="Q194" s="241"/>
      <c r="R194" s="241"/>
      <c r="S194" s="241"/>
      <c r="T194" s="241"/>
      <c r="U194" s="241"/>
      <c r="V194" s="241"/>
      <c r="W194" s="241"/>
      <c r="X194" s="241"/>
      <c r="Y194" s="241"/>
      <c r="Z194" s="241"/>
      <c r="AA194" s="241"/>
      <c r="AB194" s="241"/>
      <c r="AC194" s="241"/>
      <c r="AD194" s="242"/>
      <c r="AE194" s="242"/>
      <c r="AF194" s="242"/>
      <c r="AG194" s="242"/>
      <c r="AH194" s="153"/>
      <c r="AI194" s="153"/>
      <c r="AJ194" s="153"/>
      <c r="AK194" s="153"/>
      <c r="AL194" s="153"/>
      <c r="AM194" s="153"/>
      <c r="AN194" s="153"/>
      <c r="AO194" s="242"/>
      <c r="AP194" s="242"/>
      <c r="AQ194" s="242"/>
      <c r="AR194" s="242"/>
      <c r="AS194" s="242"/>
      <c r="AT194" s="242"/>
    </row>
    <row r="195" spans="1:58" ht="15" customHeight="1">
      <c r="E195" s="153" t="s">
        <v>245</v>
      </c>
      <c r="F195" s="153"/>
      <c r="G195" s="153" t="s">
        <v>129</v>
      </c>
      <c r="H195" s="153"/>
      <c r="I195" s="153"/>
      <c r="J195" s="195"/>
      <c r="K195" s="195"/>
      <c r="L195" s="195"/>
      <c r="M195" s="195"/>
      <c r="N195" s="195"/>
      <c r="O195" s="195"/>
      <c r="P195" s="195"/>
      <c r="Q195" s="195"/>
      <c r="R195" s="195"/>
      <c r="S195" s="195"/>
      <c r="T195" s="195"/>
      <c r="U195" s="195"/>
      <c r="V195" s="195"/>
      <c r="W195" s="195"/>
      <c r="X195" s="195"/>
      <c r="Y195" s="195"/>
      <c r="Z195" s="195"/>
      <c r="AA195" s="195"/>
      <c r="AB195" s="195"/>
      <c r="AC195" s="195"/>
      <c r="AD195" s="251"/>
      <c r="AE195" s="251"/>
      <c r="AF195" s="251"/>
      <c r="AG195" s="251"/>
      <c r="AH195" s="153"/>
      <c r="AI195" s="153"/>
      <c r="AJ195" s="153"/>
      <c r="AK195" s="153"/>
      <c r="AL195" s="153"/>
      <c r="AM195" s="153"/>
      <c r="AN195" s="153"/>
      <c r="AO195" s="153"/>
      <c r="AP195" s="254">
        <v>3.07327524E-2</v>
      </c>
      <c r="AQ195" s="254">
        <v>2.9987242000000001E-2</v>
      </c>
      <c r="AR195" s="254">
        <v>3.3013577599999996E-2</v>
      </c>
      <c r="AS195" s="254">
        <v>3.3660465600000002E-2</v>
      </c>
      <c r="AT195" s="254">
        <v>3.4568054799999998E-2</v>
      </c>
    </row>
    <row r="196" spans="1:58" ht="15" customHeight="1">
      <c r="E196" s="153" t="s">
        <v>128</v>
      </c>
      <c r="F196" s="153"/>
      <c r="G196" s="153" t="s">
        <v>129</v>
      </c>
      <c r="H196" s="153"/>
      <c r="I196" s="153"/>
      <c r="J196" s="195"/>
      <c r="K196" s="195"/>
      <c r="L196" s="195"/>
      <c r="M196" s="195"/>
      <c r="N196" s="195"/>
      <c r="O196" s="195"/>
      <c r="P196" s="195"/>
      <c r="Q196" s="195"/>
      <c r="R196" s="195"/>
      <c r="S196" s="195"/>
      <c r="T196" s="195"/>
      <c r="U196" s="195"/>
      <c r="V196" s="195"/>
      <c r="W196" s="195"/>
      <c r="X196" s="195"/>
      <c r="Y196" s="195"/>
      <c r="Z196" s="195"/>
      <c r="AA196" s="195"/>
      <c r="AB196" s="195"/>
      <c r="AC196" s="195"/>
      <c r="AD196" s="251"/>
      <c r="AE196" s="251"/>
      <c r="AF196" s="251"/>
      <c r="AG196" s="251"/>
      <c r="AH196" s="153"/>
      <c r="AI196" s="153"/>
      <c r="AJ196" s="153"/>
      <c r="AK196" s="153"/>
      <c r="AL196" s="153"/>
      <c r="AM196" s="153"/>
      <c r="AN196" s="153"/>
      <c r="AO196" s="153"/>
      <c r="AP196" s="251">
        <v>3.07327524E-2</v>
      </c>
      <c r="AQ196" s="251">
        <v>2.9987242000000001E-2</v>
      </c>
      <c r="AR196" s="251">
        <v>3.3013577599999996E-2</v>
      </c>
      <c r="AS196" s="251">
        <v>3.3660465600000002E-2</v>
      </c>
      <c r="AT196" s="251">
        <v>3.4568054799999998E-2</v>
      </c>
    </row>
    <row r="197" spans="1:58" ht="15" customHeight="1">
      <c r="E197" s="153"/>
      <c r="F197" s="153"/>
      <c r="G197" s="153"/>
      <c r="H197" s="153"/>
      <c r="I197" s="153"/>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row>
    <row r="198" spans="1:58" ht="15" customHeight="1">
      <c r="A198" s="185"/>
      <c r="C198" s="194" t="s">
        <v>246</v>
      </c>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row>
    <row r="199" spans="1:58" s="119" customFormat="1" ht="15" customHeight="1">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row>
    <row r="200" spans="1:58" s="119" customFormat="1" ht="15" customHeight="1">
      <c r="A200" s="142"/>
      <c r="B200" s="142"/>
      <c r="C200" s="142"/>
      <c r="D200" s="142"/>
      <c r="E200" s="153" t="s">
        <v>247</v>
      </c>
      <c r="F200" s="153"/>
      <c r="G200" s="153" t="s">
        <v>248</v>
      </c>
      <c r="H200" s="153"/>
      <c r="I200" s="255">
        <v>44651</v>
      </c>
      <c r="J200" s="241"/>
      <c r="K200" s="241"/>
      <c r="L200" s="241"/>
      <c r="M200" s="241"/>
      <c r="N200" s="241"/>
      <c r="O200" s="241"/>
      <c r="P200" s="241"/>
      <c r="Q200" s="241"/>
      <c r="R200" s="241"/>
      <c r="S200" s="241"/>
      <c r="T200" s="241"/>
      <c r="U200" s="241"/>
      <c r="V200" s="241"/>
      <c r="W200" s="241"/>
      <c r="X200" s="241"/>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42"/>
      <c r="AV200" s="142"/>
      <c r="AW200" s="142"/>
      <c r="AX200" s="142"/>
      <c r="AY200" s="142"/>
      <c r="AZ200" s="142"/>
      <c r="BA200" s="142"/>
      <c r="BB200" s="142"/>
      <c r="BC200" s="142"/>
      <c r="BD200" s="142"/>
      <c r="BE200" s="142"/>
      <c r="BF200" s="142"/>
    </row>
    <row r="201" spans="1:58" s="119" customFormat="1" ht="15" customHeight="1">
      <c r="A201" s="142"/>
      <c r="B201" s="142"/>
      <c r="C201" s="142"/>
      <c r="D201" s="142"/>
      <c r="E201" s="153"/>
      <c r="F201" s="153"/>
      <c r="G201" s="153"/>
      <c r="H201" s="153"/>
      <c r="I201" s="153"/>
      <c r="J201" s="241"/>
      <c r="K201" s="241"/>
      <c r="L201" s="241"/>
      <c r="M201" s="241"/>
      <c r="N201" s="241"/>
      <c r="O201" s="241"/>
      <c r="P201" s="241"/>
      <c r="Q201" s="241"/>
      <c r="R201" s="241"/>
      <c r="S201" s="241"/>
      <c r="T201" s="241"/>
      <c r="U201" s="241"/>
      <c r="V201" s="241"/>
      <c r="W201" s="241"/>
      <c r="X201" s="241"/>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42"/>
      <c r="AV201" s="142"/>
      <c r="AW201" s="142"/>
      <c r="AX201" s="142"/>
      <c r="AY201" s="142"/>
      <c r="AZ201" s="142"/>
      <c r="BA201" s="142"/>
      <c r="BB201" s="142"/>
      <c r="BC201" s="142"/>
      <c r="BD201" s="142"/>
      <c r="BE201" s="142"/>
      <c r="BF201" s="142"/>
    </row>
    <row r="202" spans="1:58" ht="15" customHeight="1">
      <c r="D202" s="256" t="s">
        <v>249</v>
      </c>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c r="AT202" s="256"/>
    </row>
    <row r="203" spans="1:58" s="119" customFormat="1" ht="15" customHeight="1">
      <c r="A203" s="142"/>
      <c r="B203" s="142"/>
      <c r="C203" s="142"/>
      <c r="D203" s="142"/>
      <c r="E203" s="142"/>
      <c r="F203" s="153"/>
      <c r="G203" s="142"/>
      <c r="H203" s="153"/>
      <c r="I203" s="153"/>
      <c r="J203" s="195"/>
      <c r="K203" s="195"/>
      <c r="L203" s="195"/>
      <c r="M203" s="195"/>
      <c r="N203" s="195"/>
      <c r="O203" s="195"/>
      <c r="P203" s="195"/>
      <c r="Q203" s="195"/>
      <c r="R203" s="195"/>
      <c r="S203" s="195"/>
      <c r="T203" s="195"/>
      <c r="U203" s="195"/>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42"/>
      <c r="AV203" s="142"/>
      <c r="AW203" s="142"/>
      <c r="AX203" s="142"/>
      <c r="AY203" s="142"/>
      <c r="AZ203" s="142"/>
      <c r="BA203" s="142"/>
      <c r="BB203" s="142"/>
      <c r="BC203" s="142"/>
      <c r="BD203" s="142"/>
      <c r="BE203" s="142"/>
      <c r="BF203" s="142"/>
    </row>
    <row r="204" spans="1:58" ht="15" customHeight="1">
      <c r="E204" s="142" t="s">
        <v>250</v>
      </c>
      <c r="F204" s="142" t="s">
        <v>251</v>
      </c>
      <c r="G204" s="142" t="s">
        <v>252</v>
      </c>
      <c r="H204" s="147" t="s">
        <v>253</v>
      </c>
      <c r="I204" s="251"/>
      <c r="J204" s="195" t="s">
        <v>212</v>
      </c>
      <c r="K204" s="195"/>
      <c r="L204" s="195"/>
      <c r="M204" s="195"/>
      <c r="N204" s="195"/>
      <c r="O204" s="195"/>
      <c r="P204" s="195"/>
      <c r="Q204" s="195"/>
      <c r="R204" s="195"/>
      <c r="S204" s="195"/>
      <c r="T204" s="195"/>
      <c r="U204" s="195"/>
      <c r="V204" s="150">
        <v>173.875</v>
      </c>
      <c r="W204" s="150">
        <v>177.51666666666665</v>
      </c>
      <c r="X204" s="150">
        <v>182.47499999999999</v>
      </c>
      <c r="Y204" s="150">
        <v>188.15</v>
      </c>
      <c r="Z204" s="150">
        <v>193.10833333333332</v>
      </c>
      <c r="AA204" s="150">
        <v>200.31666666666669</v>
      </c>
      <c r="AB204" s="150">
        <v>208.5916666666667</v>
      </c>
      <c r="AC204" s="150">
        <v>214.78333333333339</v>
      </c>
      <c r="AD204" s="150">
        <v>215.76666666666662</v>
      </c>
      <c r="AE204" s="150">
        <v>226.47499999999999</v>
      </c>
      <c r="AF204" s="150">
        <v>237.3416666666667</v>
      </c>
      <c r="AG204" s="150">
        <v>244.67499999999998</v>
      </c>
      <c r="AH204" s="150">
        <v>251.73333333333335</v>
      </c>
      <c r="AI204" s="150">
        <v>256.66666666666669</v>
      </c>
      <c r="AJ204" s="150">
        <v>259.43333333333334</v>
      </c>
      <c r="AK204" s="150">
        <v>264.99166666666673</v>
      </c>
      <c r="AL204" s="150">
        <v>274.90833333333336</v>
      </c>
      <c r="AM204" s="150">
        <v>283.30833333333334</v>
      </c>
      <c r="AN204" s="150">
        <v>290.64166666666665</v>
      </c>
      <c r="AO204" s="150">
        <v>294.16666666666669</v>
      </c>
      <c r="AP204" s="150">
        <v>311.1583333333333</v>
      </c>
      <c r="AQ204" s="150">
        <v>351.2166666666667</v>
      </c>
      <c r="AR204" s="150">
        <v>377.90919521289834</v>
      </c>
      <c r="AS204" s="150">
        <v>383.53769542560826</v>
      </c>
      <c r="AT204" s="150">
        <v>388.22600556004954</v>
      </c>
    </row>
    <row r="205" spans="1:58" ht="15" customHeight="1">
      <c r="E205" s="142" t="s">
        <v>254</v>
      </c>
      <c r="G205" s="153" t="s">
        <v>131</v>
      </c>
      <c r="H205" s="153"/>
      <c r="I205" s="251"/>
      <c r="J205" s="195" t="s">
        <v>212</v>
      </c>
      <c r="K205" s="195"/>
      <c r="L205" s="195"/>
      <c r="M205" s="195"/>
      <c r="N205" s="195"/>
      <c r="O205" s="195"/>
      <c r="P205" s="195"/>
      <c r="Q205" s="195"/>
      <c r="R205" s="195"/>
      <c r="S205" s="195"/>
      <c r="T205" s="195"/>
      <c r="U205" s="195"/>
      <c r="V205" s="257"/>
      <c r="W205" s="257">
        <v>2.0944164869398429E-2</v>
      </c>
      <c r="X205" s="257">
        <v>2.7931649610365206E-2</v>
      </c>
      <c r="Y205" s="257">
        <v>3.1100150705576146E-2</v>
      </c>
      <c r="Z205" s="257">
        <v>2.635308707591455E-2</v>
      </c>
      <c r="AA205" s="257">
        <v>3.7327924739999352E-2</v>
      </c>
      <c r="AB205" s="257">
        <v>4.1309593144188472E-2</v>
      </c>
      <c r="AC205" s="257">
        <v>2.9683192840877393E-2</v>
      </c>
      <c r="AD205" s="257">
        <v>4.57825715837612E-3</v>
      </c>
      <c r="AE205" s="257">
        <v>4.9629229105515371E-2</v>
      </c>
      <c r="AF205" s="257">
        <v>4.7981749273282803E-2</v>
      </c>
      <c r="AG205" s="257">
        <v>3.0897791510129391E-2</v>
      </c>
      <c r="AH205" s="257">
        <v>2.8847791287762714E-2</v>
      </c>
      <c r="AI205" s="257">
        <v>1.9597457627118731E-2</v>
      </c>
      <c r="AJ205" s="257">
        <v>1.0779220779220777E-2</v>
      </c>
      <c r="AK205" s="257">
        <v>2.1424900424001248E-2</v>
      </c>
      <c r="AL205" s="257">
        <v>3.7422560457875953E-2</v>
      </c>
      <c r="AM205" s="257">
        <v>3.0555639758707454E-2</v>
      </c>
      <c r="AN205" s="257">
        <v>2.5884636879724532E-2</v>
      </c>
      <c r="AO205" s="257">
        <v>1.2128336726209277E-2</v>
      </c>
      <c r="AP205" s="251">
        <v>5.7762039660056441E-2</v>
      </c>
      <c r="AQ205" s="251">
        <v>0.12873938777149907</v>
      </c>
      <c r="AR205" s="251">
        <v>7.6000176186299839E-2</v>
      </c>
      <c r="AS205" s="251">
        <v>1.4893790053293277E-2</v>
      </c>
      <c r="AT205" s="251">
        <v>1.2223857499166213E-2</v>
      </c>
    </row>
    <row r="206" spans="1:58" ht="15" customHeight="1">
      <c r="E206" s="153"/>
      <c r="F206" s="153"/>
      <c r="G206" s="153"/>
      <c r="H206" s="153"/>
      <c r="I206" s="251"/>
      <c r="J206" s="195"/>
      <c r="K206" s="195"/>
      <c r="L206" s="195"/>
      <c r="M206" s="195"/>
      <c r="N206" s="195"/>
      <c r="O206" s="195"/>
      <c r="P206" s="195"/>
      <c r="Q206" s="195"/>
      <c r="R206" s="195"/>
      <c r="S206" s="195"/>
      <c r="T206" s="195"/>
      <c r="U206" s="195"/>
      <c r="V206" s="195"/>
      <c r="W206" s="195"/>
      <c r="X206" s="195"/>
      <c r="Y206" s="258"/>
      <c r="Z206" s="258"/>
      <c r="AA206" s="259"/>
      <c r="AB206" s="260"/>
      <c r="AC206" s="260"/>
      <c r="AD206" s="260"/>
      <c r="AE206" s="260"/>
      <c r="AF206" s="260"/>
      <c r="AG206" s="259"/>
      <c r="AH206" s="260"/>
      <c r="AI206" s="260"/>
      <c r="AJ206" s="260"/>
      <c r="AK206" s="260"/>
      <c r="AL206" s="260"/>
      <c r="AM206" s="260"/>
      <c r="AN206" s="260"/>
      <c r="AO206" s="260"/>
      <c r="AP206" s="260"/>
      <c r="AQ206" s="260"/>
      <c r="AR206" s="260"/>
      <c r="AS206" s="260"/>
      <c r="AT206" s="260"/>
    </row>
    <row r="207" spans="1:58" ht="15" customHeight="1">
      <c r="E207" s="142" t="s">
        <v>255</v>
      </c>
      <c r="F207" s="153" t="s">
        <v>251</v>
      </c>
      <c r="G207" s="142" t="s">
        <v>252</v>
      </c>
      <c r="H207" s="147" t="s">
        <v>256</v>
      </c>
      <c r="I207" s="251"/>
      <c r="J207" s="195" t="s">
        <v>212</v>
      </c>
      <c r="K207" s="195"/>
      <c r="L207" s="195"/>
      <c r="M207" s="195"/>
      <c r="N207" s="195"/>
      <c r="O207" s="195"/>
      <c r="P207" s="195"/>
      <c r="Q207" s="195"/>
      <c r="R207" s="195"/>
      <c r="S207" s="195"/>
      <c r="T207" s="195"/>
      <c r="U207" s="195"/>
      <c r="V207" s="150">
        <v>74.86666666666666</v>
      </c>
      <c r="W207" s="150">
        <v>75.958333333333329</v>
      </c>
      <c r="X207" s="150">
        <v>76.974999999999994</v>
      </c>
      <c r="Y207" s="150">
        <v>78.124999999999986</v>
      </c>
      <c r="Z207" s="150">
        <v>79.825000000000003</v>
      </c>
      <c r="AA207" s="150">
        <v>81.916666666666671</v>
      </c>
      <c r="AB207" s="150">
        <v>83.825000000000003</v>
      </c>
      <c r="AC207" s="150">
        <v>86.858333333333334</v>
      </c>
      <c r="AD207" s="150">
        <v>88.433333333333337</v>
      </c>
      <c r="AE207" s="150">
        <v>90.908333333333317</v>
      </c>
      <c r="AF207" s="150">
        <v>94.308333333333351</v>
      </c>
      <c r="AG207" s="150">
        <v>96.583333333333314</v>
      </c>
      <c r="AH207" s="150">
        <v>98.600000000000009</v>
      </c>
      <c r="AI207" s="150">
        <v>99.72499999999998</v>
      </c>
      <c r="AJ207" s="150">
        <v>100.16666666666667</v>
      </c>
      <c r="AK207" s="150">
        <v>101.54166666666667</v>
      </c>
      <c r="AL207" s="150">
        <v>104.21666666666665</v>
      </c>
      <c r="AM207" s="150">
        <v>106.43333333333334</v>
      </c>
      <c r="AN207" s="150">
        <v>108.24166666666663</v>
      </c>
      <c r="AO207" s="150">
        <v>109.10833333333335</v>
      </c>
      <c r="AP207" s="150">
        <v>113.11666666666667</v>
      </c>
      <c r="AQ207" s="150">
        <v>123.04166666666664</v>
      </c>
      <c r="AR207" s="150">
        <v>129.62908271451792</v>
      </c>
      <c r="AS207" s="150">
        <v>130.53257574653205</v>
      </c>
      <c r="AT207" s="150">
        <v>130.860115476061</v>
      </c>
    </row>
    <row r="208" spans="1:58" ht="15" customHeight="1">
      <c r="E208" s="142" t="s">
        <v>257</v>
      </c>
      <c r="F208" s="153"/>
      <c r="G208" s="153" t="s">
        <v>131</v>
      </c>
      <c r="H208" s="153"/>
      <c r="I208" s="251"/>
      <c r="J208" s="195" t="s">
        <v>212</v>
      </c>
      <c r="K208" s="195"/>
      <c r="L208" s="195"/>
      <c r="M208" s="195"/>
      <c r="N208" s="195"/>
      <c r="O208" s="195"/>
      <c r="P208" s="195"/>
      <c r="Q208" s="195"/>
      <c r="R208" s="195"/>
      <c r="S208" s="195"/>
      <c r="T208" s="195"/>
      <c r="U208" s="195"/>
      <c r="V208" s="257"/>
      <c r="W208" s="257">
        <v>1.4581478183437246E-2</v>
      </c>
      <c r="X208" s="257">
        <v>1.3384530992868848E-2</v>
      </c>
      <c r="Y208" s="257">
        <v>1.4939915556998917E-2</v>
      </c>
      <c r="Z208" s="257">
        <v>2.1760000000000224E-2</v>
      </c>
      <c r="AA208" s="257">
        <v>2.6203152729930013E-2</v>
      </c>
      <c r="AB208" s="257">
        <v>2.3296032553407953E-2</v>
      </c>
      <c r="AC208" s="257">
        <v>3.6186499652052895E-2</v>
      </c>
      <c r="AD208" s="257">
        <v>1.8132975151108122E-2</v>
      </c>
      <c r="AE208" s="257">
        <v>2.7987184319637981E-2</v>
      </c>
      <c r="AF208" s="257">
        <v>3.7400311669264275E-2</v>
      </c>
      <c r="AG208" s="257">
        <v>2.4123000795263305E-2</v>
      </c>
      <c r="AH208" s="257">
        <v>2.088006902502193E-2</v>
      </c>
      <c r="AI208" s="257">
        <v>1.1409736308316099E-2</v>
      </c>
      <c r="AJ208" s="257">
        <v>4.4288459931480784E-3</v>
      </c>
      <c r="AK208" s="257">
        <v>1.3727121464226277E-2</v>
      </c>
      <c r="AL208" s="257">
        <v>2.6343865408288814E-2</v>
      </c>
      <c r="AM208" s="257">
        <v>2.1269790500559882E-2</v>
      </c>
      <c r="AN208" s="257">
        <v>1.6990291262135582E-2</v>
      </c>
      <c r="AO208" s="257">
        <v>8.0067749634311625E-3</v>
      </c>
      <c r="AP208" s="251">
        <v>3.6737187810280236E-2</v>
      </c>
      <c r="AQ208" s="251">
        <v>8.7741270075143429E-2</v>
      </c>
      <c r="AR208" s="251">
        <v>5.3538091821344613E-2</v>
      </c>
      <c r="AS208" s="251">
        <v>6.9698327959619721E-3</v>
      </c>
      <c r="AT208" s="251">
        <v>2.5092566177884468E-3</v>
      </c>
    </row>
    <row r="209" spans="1:58" ht="15" customHeight="1">
      <c r="E209" s="153"/>
      <c r="F209" s="153"/>
      <c r="G209" s="153"/>
      <c r="H209" s="153"/>
      <c r="I209" s="251"/>
      <c r="J209" s="195"/>
      <c r="K209" s="195"/>
      <c r="L209" s="195"/>
      <c r="M209" s="195"/>
      <c r="N209" s="195"/>
      <c r="O209" s="195"/>
      <c r="P209" s="195"/>
      <c r="Q209" s="195"/>
      <c r="R209" s="195"/>
      <c r="S209" s="195"/>
      <c r="T209" s="195"/>
      <c r="U209" s="195"/>
      <c r="V209" s="195"/>
      <c r="W209" s="195"/>
      <c r="X209" s="195"/>
      <c r="Y209" s="258"/>
      <c r="Z209" s="258"/>
      <c r="AA209" s="258"/>
      <c r="AB209" s="227"/>
      <c r="AC209" s="227"/>
      <c r="AD209" s="227"/>
      <c r="AE209" s="227"/>
      <c r="AF209" s="227"/>
      <c r="AH209" s="227"/>
      <c r="AI209" s="227"/>
      <c r="AJ209" s="227"/>
      <c r="AK209" s="227"/>
      <c r="AL209" s="227"/>
      <c r="AM209" s="227"/>
      <c r="AN209" s="227"/>
      <c r="AO209" s="227"/>
      <c r="AP209" s="227"/>
      <c r="AQ209" s="227"/>
      <c r="AR209" s="227"/>
      <c r="AS209" s="227"/>
      <c r="AT209" s="227"/>
    </row>
    <row r="210" spans="1:58" ht="15" customHeight="1">
      <c r="E210" s="142" t="s">
        <v>258</v>
      </c>
      <c r="G210" s="142" t="s">
        <v>252</v>
      </c>
      <c r="H210" s="147" t="s">
        <v>259</v>
      </c>
      <c r="J210" s="195" t="s">
        <v>212</v>
      </c>
      <c r="K210" s="195"/>
      <c r="L210" s="195"/>
      <c r="M210" s="195"/>
      <c r="N210" s="195"/>
      <c r="O210" s="195"/>
      <c r="P210" s="195"/>
      <c r="Q210" s="195"/>
      <c r="R210" s="195"/>
      <c r="S210" s="195"/>
      <c r="T210" s="195"/>
      <c r="U210" s="195"/>
      <c r="V210" s="150">
        <v>173.875</v>
      </c>
      <c r="W210" s="150">
        <v>177.51666666666665</v>
      </c>
      <c r="X210" s="150">
        <v>182.47499999999999</v>
      </c>
      <c r="Y210" s="150">
        <v>188.15</v>
      </c>
      <c r="Z210" s="150">
        <v>193.10833333333332</v>
      </c>
      <c r="AA210" s="150">
        <v>200.31666666666669</v>
      </c>
      <c r="AB210" s="150">
        <v>208.5916666666667</v>
      </c>
      <c r="AC210" s="150">
        <v>214.78333333333339</v>
      </c>
      <c r="AD210" s="150">
        <v>215.76666666666662</v>
      </c>
      <c r="AE210" s="150">
        <v>226.47499999999999</v>
      </c>
      <c r="AF210" s="150">
        <v>237.3416666666667</v>
      </c>
      <c r="AG210" s="150">
        <v>244.67499999999998</v>
      </c>
      <c r="AH210" s="150">
        <v>251.73333333333335</v>
      </c>
      <c r="AI210" s="150">
        <v>256.66666666666669</v>
      </c>
      <c r="AJ210" s="150">
        <v>259.43333333333334</v>
      </c>
      <c r="AK210" s="150">
        <v>264.99166666666673</v>
      </c>
      <c r="AL210" s="150">
        <v>274.90833333333336</v>
      </c>
      <c r="AM210" s="150">
        <v>283.30833333333334</v>
      </c>
      <c r="AN210" s="150">
        <v>290.64166666666665</v>
      </c>
      <c r="AO210" s="150">
        <v>294.16666666666669</v>
      </c>
      <c r="AP210" s="150">
        <v>307.32821397646848</v>
      </c>
      <c r="AQ210" s="150">
        <v>334.29358180068937</v>
      </c>
      <c r="AR210" s="150">
        <v>352.19102227842103</v>
      </c>
      <c r="AS210" s="150">
        <v>354.64573481594039</v>
      </c>
      <c r="AT210" s="150">
        <v>355.53563197299758</v>
      </c>
    </row>
    <row r="211" spans="1:58" ht="15" customHeight="1">
      <c r="E211" s="142" t="s">
        <v>260</v>
      </c>
      <c r="F211" s="153"/>
      <c r="G211" s="153" t="s">
        <v>131</v>
      </c>
      <c r="H211" s="153"/>
      <c r="I211" s="251"/>
      <c r="J211" s="195" t="s">
        <v>212</v>
      </c>
      <c r="K211" s="195"/>
      <c r="L211" s="195"/>
      <c r="M211" s="195"/>
      <c r="N211" s="195"/>
      <c r="O211" s="195"/>
      <c r="P211" s="195"/>
      <c r="Q211" s="195"/>
      <c r="R211" s="195"/>
      <c r="S211" s="195"/>
      <c r="T211" s="195"/>
      <c r="U211" s="195"/>
      <c r="V211" s="195"/>
      <c r="W211" s="257">
        <v>2.0944164869398429E-2</v>
      </c>
      <c r="X211" s="257">
        <v>2.7931649610365206E-2</v>
      </c>
      <c r="Y211" s="257">
        <v>3.1100150705576146E-2</v>
      </c>
      <c r="Z211" s="257">
        <v>2.635308707591455E-2</v>
      </c>
      <c r="AA211" s="257">
        <v>3.7327924739999352E-2</v>
      </c>
      <c r="AB211" s="257">
        <v>4.1309593144188472E-2</v>
      </c>
      <c r="AC211" s="257">
        <v>2.9683192840877393E-2</v>
      </c>
      <c r="AD211" s="257">
        <v>4.57825715837612E-3</v>
      </c>
      <c r="AE211" s="257">
        <v>4.9629229105515371E-2</v>
      </c>
      <c r="AF211" s="257">
        <v>4.7981749273282803E-2</v>
      </c>
      <c r="AG211" s="257">
        <v>3.0897791510129391E-2</v>
      </c>
      <c r="AH211" s="257">
        <v>2.8847791287762714E-2</v>
      </c>
      <c r="AI211" s="257">
        <v>1.9597457627118731E-2</v>
      </c>
      <c r="AJ211" s="257">
        <v>1.0779220779220777E-2</v>
      </c>
      <c r="AK211" s="257">
        <v>2.1424900424001248E-2</v>
      </c>
      <c r="AL211" s="257">
        <v>3.7422560457875953E-2</v>
      </c>
      <c r="AM211" s="257">
        <v>3.0555639758707454E-2</v>
      </c>
      <c r="AN211" s="257">
        <v>2.5884636879724532E-2</v>
      </c>
      <c r="AO211" s="257">
        <v>1.2128336726209277E-2</v>
      </c>
      <c r="AP211" s="252">
        <v>4.4741803886011677E-2</v>
      </c>
      <c r="AQ211" s="252">
        <v>8.7741270075143651E-2</v>
      </c>
      <c r="AR211" s="252">
        <v>5.3538091821345057E-2</v>
      </c>
      <c r="AS211" s="252">
        <v>6.969832795961528E-3</v>
      </c>
      <c r="AT211" s="252">
        <v>2.5092566177880027E-3</v>
      </c>
    </row>
    <row r="212" spans="1:58" ht="15" customHeight="1">
      <c r="E212" s="153"/>
      <c r="F212" s="153"/>
      <c r="G212" s="153"/>
      <c r="H212" s="153"/>
      <c r="I212" s="153"/>
      <c r="J212" s="195"/>
      <c r="K212" s="195"/>
      <c r="L212" s="195"/>
      <c r="M212" s="195"/>
      <c r="N212" s="195"/>
      <c r="O212" s="195"/>
      <c r="P212" s="195"/>
      <c r="Q212" s="195"/>
      <c r="R212" s="195"/>
      <c r="S212" s="195"/>
      <c r="T212" s="195"/>
      <c r="U212" s="195"/>
      <c r="V212" s="195"/>
      <c r="W212" s="195"/>
      <c r="X212" s="195"/>
      <c r="Y212" s="258"/>
      <c r="Z212" s="258"/>
      <c r="AA212" s="258"/>
      <c r="AB212" s="227"/>
      <c r="AC212" s="227"/>
      <c r="AD212" s="227"/>
      <c r="AE212" s="227"/>
      <c r="AF212" s="227"/>
      <c r="AG212" s="227"/>
      <c r="AH212" s="227"/>
      <c r="AI212" s="227"/>
      <c r="AJ212" s="227"/>
      <c r="AK212" s="227"/>
      <c r="AL212" s="227"/>
      <c r="AM212" s="227"/>
      <c r="AN212" s="227"/>
      <c r="AO212" s="227"/>
      <c r="AP212" s="227"/>
      <c r="AQ212" s="227"/>
      <c r="AR212" s="227"/>
      <c r="AS212" s="227"/>
      <c r="AT212" s="227"/>
    </row>
    <row r="213" spans="1:58" ht="15" customHeight="1">
      <c r="E213" s="153" t="s">
        <v>261</v>
      </c>
      <c r="F213" s="153"/>
      <c r="G213" s="153" t="s">
        <v>131</v>
      </c>
      <c r="H213" s="261" t="s">
        <v>262</v>
      </c>
      <c r="I213" s="153"/>
      <c r="J213" s="195"/>
      <c r="K213" s="195"/>
      <c r="L213" s="195"/>
      <c r="M213" s="195"/>
      <c r="N213" s="195"/>
      <c r="O213" s="195"/>
      <c r="P213" s="195"/>
      <c r="Q213" s="195"/>
      <c r="R213" s="195"/>
      <c r="S213" s="195"/>
      <c r="T213" s="195"/>
      <c r="U213" s="195"/>
      <c r="V213" s="195"/>
      <c r="W213" s="195"/>
      <c r="X213" s="195"/>
      <c r="Y213" s="258"/>
      <c r="Z213" s="258"/>
      <c r="AA213" s="258"/>
      <c r="AB213" s="227"/>
      <c r="AC213" s="227"/>
      <c r="AD213" s="227"/>
      <c r="AE213" s="227"/>
      <c r="AF213" s="227"/>
      <c r="AG213" s="227"/>
      <c r="AH213" s="227"/>
      <c r="AI213" s="227"/>
      <c r="AJ213" s="227"/>
      <c r="AK213" s="227"/>
      <c r="AL213" s="227"/>
      <c r="AM213" s="227"/>
      <c r="AN213" s="227"/>
      <c r="AO213" s="227"/>
      <c r="AP213" s="262">
        <v>0.02</v>
      </c>
      <c r="AQ213" s="262">
        <v>0.02</v>
      </c>
      <c r="AR213" s="262">
        <v>0.02</v>
      </c>
      <c r="AS213" s="262">
        <v>0.02</v>
      </c>
      <c r="AT213" s="262">
        <v>0.02</v>
      </c>
    </row>
    <row r="214" spans="1:58" ht="15" customHeight="1">
      <c r="E214" s="153"/>
      <c r="F214" s="153"/>
      <c r="G214" s="153"/>
      <c r="H214" s="153"/>
      <c r="I214" s="153"/>
      <c r="J214" s="195"/>
      <c r="K214" s="195"/>
      <c r="L214" s="195"/>
      <c r="M214" s="195"/>
      <c r="N214" s="195"/>
      <c r="O214" s="195"/>
      <c r="P214" s="195"/>
      <c r="Q214" s="195"/>
      <c r="R214" s="195"/>
      <c r="S214" s="195"/>
      <c r="T214" s="195"/>
      <c r="U214" s="195"/>
      <c r="V214" s="195"/>
      <c r="W214" s="195"/>
      <c r="X214" s="195"/>
      <c r="Y214" s="258"/>
      <c r="Z214" s="258"/>
      <c r="AA214" s="258"/>
      <c r="AB214" s="227"/>
      <c r="AC214" s="227"/>
      <c r="AD214" s="227"/>
      <c r="AE214" s="227"/>
      <c r="AF214" s="227"/>
      <c r="AG214" s="227"/>
      <c r="AH214" s="227"/>
      <c r="AI214" s="227"/>
      <c r="AJ214" s="227"/>
      <c r="AK214" s="227"/>
      <c r="AL214" s="227"/>
      <c r="AM214" s="227"/>
      <c r="AN214" s="227"/>
      <c r="AO214" s="227"/>
      <c r="AP214" s="227"/>
      <c r="AQ214" s="227"/>
      <c r="AR214" s="227"/>
      <c r="AS214" s="227"/>
      <c r="AT214" s="227"/>
    </row>
    <row r="215" spans="1:58" ht="15" customHeight="1">
      <c r="D215" s="256" t="s">
        <v>263</v>
      </c>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6"/>
      <c r="AQ215" s="256"/>
      <c r="AR215" s="256"/>
      <c r="AS215" s="256"/>
      <c r="AT215" s="256"/>
    </row>
    <row r="216" spans="1:58" ht="15" customHeight="1">
      <c r="E216" s="153"/>
      <c r="F216" s="153"/>
      <c r="G216" s="153"/>
      <c r="H216" s="153"/>
      <c r="I216" s="153"/>
      <c r="J216" s="241"/>
      <c r="K216" s="241"/>
      <c r="L216" s="241"/>
      <c r="M216" s="241"/>
      <c r="N216" s="241"/>
      <c r="O216" s="241"/>
      <c r="P216" s="241"/>
      <c r="Q216" s="241"/>
      <c r="R216" s="241"/>
      <c r="S216" s="241"/>
      <c r="T216" s="241"/>
      <c r="U216" s="241"/>
      <c r="V216" s="241"/>
      <c r="W216" s="241"/>
      <c r="X216" s="241"/>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row>
    <row r="217" spans="1:58" ht="15" customHeight="1">
      <c r="E217" s="142" t="s">
        <v>264</v>
      </c>
      <c r="F217" s="153"/>
      <c r="G217" s="142" t="s">
        <v>135</v>
      </c>
      <c r="H217" s="153"/>
      <c r="I217" s="263"/>
      <c r="J217" s="195" t="s">
        <v>212</v>
      </c>
      <c r="K217" s="195"/>
      <c r="L217" s="195"/>
      <c r="M217" s="195"/>
      <c r="N217" s="195"/>
      <c r="O217" s="195"/>
      <c r="P217" s="195"/>
      <c r="Q217" s="195"/>
      <c r="R217" s="195"/>
      <c r="S217" s="195"/>
      <c r="T217" s="195"/>
      <c r="U217" s="195"/>
      <c r="V217" s="264">
        <v>0.61373062329029027</v>
      </c>
      <c r="W217" s="264">
        <v>0.62658469864988076</v>
      </c>
      <c r="X217" s="264">
        <v>0.64408624290378558</v>
      </c>
      <c r="Y217" s="264">
        <v>0.66411742212548164</v>
      </c>
      <c r="Z217" s="264">
        <v>0.68161896637938635</v>
      </c>
      <c r="AA217" s="264">
        <v>0.70706238785775222</v>
      </c>
      <c r="AB217" s="264">
        <v>0.73627084742771431</v>
      </c>
      <c r="AC217" s="264">
        <v>0.7581257169750274</v>
      </c>
      <c r="AD217" s="264">
        <v>0.76159661146571744</v>
      </c>
      <c r="AE217" s="264">
        <v>0.79939406418213366</v>
      </c>
      <c r="AF217" s="264">
        <v>0.83775038974027127</v>
      </c>
      <c r="AG217" s="264">
        <v>0.8636350266199958</v>
      </c>
      <c r="AH217" s="264">
        <v>0.8885489896167309</v>
      </c>
      <c r="AI217" s="264">
        <v>0.90596229079036394</v>
      </c>
      <c r="AJ217" s="264">
        <v>0.91572785834044179</v>
      </c>
      <c r="AK217" s="264">
        <v>0.93534723652086971</v>
      </c>
      <c r="AL217" s="264">
        <v>0.97035032502867913</v>
      </c>
      <c r="AM217" s="264">
        <v>1</v>
      </c>
      <c r="AN217" s="264">
        <v>1.0258846368797245</v>
      </c>
      <c r="AO217" s="264">
        <v>1.0383269111980469</v>
      </c>
      <c r="AP217" s="264">
        <v>1.0847835302284383</v>
      </c>
      <c r="AQ217" s="264">
        <v>1.1799638149272795</v>
      </c>
      <c r="AR217" s="264">
        <v>1.243136825996721</v>
      </c>
      <c r="AS217" s="264">
        <v>1.2518012818164204</v>
      </c>
      <c r="AT217" s="264">
        <v>1.2549423724669737</v>
      </c>
    </row>
    <row r="218" spans="1:58" ht="15" customHeight="1">
      <c r="F218" s="153"/>
      <c r="H218" s="153"/>
      <c r="I218" s="153"/>
      <c r="J218" s="195"/>
      <c r="K218" s="195"/>
      <c r="L218" s="195"/>
      <c r="M218" s="195"/>
      <c r="N218" s="195"/>
      <c r="O218" s="195"/>
      <c r="P218" s="195"/>
      <c r="Q218" s="195"/>
      <c r="R218" s="195"/>
      <c r="S218" s="195"/>
      <c r="T218" s="195"/>
      <c r="U218" s="195"/>
      <c r="V218" s="154"/>
      <c r="W218" s="154"/>
      <c r="X218" s="154"/>
      <c r="Y218" s="154"/>
      <c r="Z218" s="154"/>
      <c r="AA218" s="154"/>
      <c r="AB218" s="154"/>
      <c r="AC218" s="154"/>
      <c r="AD218" s="154"/>
      <c r="AE218" s="154"/>
      <c r="AF218" s="154"/>
      <c r="AG218" s="154"/>
      <c r="AH218" s="265"/>
      <c r="AI218" s="154"/>
      <c r="AJ218" s="154"/>
      <c r="AK218" s="154"/>
      <c r="AL218" s="154"/>
      <c r="AM218" s="154"/>
      <c r="AN218" s="154"/>
      <c r="AO218" s="154"/>
      <c r="AP218" s="265" t="s">
        <v>265</v>
      </c>
      <c r="AQ218" s="154"/>
      <c r="AR218" s="154"/>
      <c r="AS218" s="154"/>
      <c r="AT218" s="154"/>
    </row>
    <row r="219" spans="1:58" ht="15" customHeight="1">
      <c r="E219" s="142" t="s">
        <v>266</v>
      </c>
      <c r="F219" s="153"/>
      <c r="G219" s="142" t="s">
        <v>135</v>
      </c>
      <c r="H219" s="153"/>
      <c r="I219" s="153"/>
      <c r="J219" s="195" t="s">
        <v>212</v>
      </c>
      <c r="K219" s="195"/>
      <c r="L219" s="195"/>
      <c r="M219" s="195"/>
      <c r="N219" s="195"/>
      <c r="O219" s="195"/>
      <c r="P219" s="195"/>
      <c r="Q219" s="195"/>
      <c r="R219" s="195"/>
      <c r="S219" s="195"/>
      <c r="T219" s="195"/>
      <c r="U219" s="195"/>
      <c r="V219" s="264">
        <v>0.6180545342236079</v>
      </c>
      <c r="W219" s="264">
        <v>0.63729152572285797</v>
      </c>
      <c r="X219" s="264">
        <v>0.65352825249286695</v>
      </c>
      <c r="Y219" s="264">
        <v>0.67435361943700922</v>
      </c>
      <c r="Z219" s="264">
        <v>0.69094331852810542</v>
      </c>
      <c r="AA219" s="264">
        <v>0.72324028590758005</v>
      </c>
      <c r="AB219" s="264">
        <v>0.75200753007618326</v>
      </c>
      <c r="AC219" s="264">
        <v>0.7461834867782452</v>
      </c>
      <c r="AD219" s="264">
        <v>0.78271612201076568</v>
      </c>
      <c r="AE219" s="264">
        <v>0.82401388357796268</v>
      </c>
      <c r="AF219" s="264">
        <v>0.85295761390710945</v>
      </c>
      <c r="AG219" s="264">
        <v>0.87925405182810246</v>
      </c>
      <c r="AH219" s="264">
        <v>0.9009618495749625</v>
      </c>
      <c r="AI219" s="264">
        <v>0.9090802129599671</v>
      </c>
      <c r="AJ219" s="264">
        <v>0.92214018884019178</v>
      </c>
      <c r="AK219" s="264">
        <v>0.95284878077477442</v>
      </c>
      <c r="AL219" s="264">
        <v>0.98479277583316172</v>
      </c>
      <c r="AM219" s="264">
        <v>1.0117951583963289</v>
      </c>
      <c r="AN219" s="264">
        <v>1.0327970115010148</v>
      </c>
      <c r="AO219" s="264">
        <v>1.0533528227824487</v>
      </c>
      <c r="AP219" s="264">
        <v>1.1292169796764278</v>
      </c>
      <c r="AQ219" s="264">
        <v>1.2231985202354856</v>
      </c>
      <c r="AR219" s="264">
        <v>1.2493493030417031</v>
      </c>
      <c r="AS219" s="264">
        <v>1.2527167400107841</v>
      </c>
      <c r="AT219" s="264">
        <v>1.2577111068103302</v>
      </c>
    </row>
    <row r="220" spans="1:58" ht="15" customHeight="1">
      <c r="F220" s="153"/>
      <c r="H220" s="153"/>
      <c r="I220" s="153"/>
      <c r="J220" s="195"/>
      <c r="K220" s="195"/>
      <c r="L220" s="195"/>
      <c r="M220" s="195"/>
      <c r="N220" s="195"/>
      <c r="O220" s="195"/>
      <c r="P220" s="195"/>
      <c r="Q220" s="195"/>
      <c r="R220" s="195"/>
      <c r="S220" s="195"/>
      <c r="T220" s="195"/>
      <c r="U220" s="195"/>
      <c r="V220" s="154"/>
      <c r="W220" s="154"/>
      <c r="X220" s="154"/>
      <c r="Y220" s="154"/>
      <c r="Z220" s="154"/>
      <c r="AA220" s="154"/>
      <c r="AB220" s="154"/>
      <c r="AC220" s="154"/>
      <c r="AD220" s="154"/>
      <c r="AE220" s="154"/>
      <c r="AF220" s="154"/>
      <c r="AG220" s="154"/>
      <c r="AH220" s="265"/>
      <c r="AI220" s="154"/>
      <c r="AJ220" s="154"/>
      <c r="AK220" s="154"/>
      <c r="AL220" s="154"/>
      <c r="AM220" s="154"/>
      <c r="AN220" s="154"/>
      <c r="AO220" s="154"/>
      <c r="AP220" s="265"/>
      <c r="AQ220" s="154"/>
      <c r="AR220" s="154"/>
      <c r="AS220" s="154"/>
      <c r="AT220" s="154"/>
    </row>
    <row r="221" spans="1:58" ht="15" customHeight="1">
      <c r="A221" s="185"/>
      <c r="C221" s="194" t="s">
        <v>267</v>
      </c>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row>
    <row r="222" spans="1:58" s="119" customFormat="1" ht="15" customHeight="1">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row>
    <row r="223" spans="1:58" s="119" customFormat="1" ht="15" customHeight="1">
      <c r="A223" s="142"/>
      <c r="B223" s="142"/>
      <c r="C223" s="142"/>
      <c r="D223" s="142"/>
      <c r="E223" s="153" t="s">
        <v>268</v>
      </c>
      <c r="F223" s="142"/>
      <c r="G223" s="142" t="s">
        <v>252</v>
      </c>
      <c r="H223" s="142" t="s">
        <v>269</v>
      </c>
      <c r="I223" s="142"/>
      <c r="J223" s="195" t="s">
        <v>212</v>
      </c>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266">
        <v>0.99015881354913859</v>
      </c>
      <c r="AP223" s="217">
        <v>1.0288570512281483</v>
      </c>
      <c r="AQ223" s="217">
        <v>1.0237771595693925</v>
      </c>
      <c r="AR223" s="217">
        <v>1.0103013027656362</v>
      </c>
      <c r="AS223" s="217">
        <v>1.0248857800148718</v>
      </c>
      <c r="AT223" s="217">
        <v>1.0464216541336144</v>
      </c>
      <c r="AU223" s="142"/>
      <c r="AV223" s="142"/>
      <c r="AW223" s="142"/>
      <c r="AX223" s="142"/>
      <c r="AY223" s="142"/>
      <c r="AZ223" s="142"/>
      <c r="BA223" s="142"/>
      <c r="BB223" s="142"/>
      <c r="BC223" s="142"/>
      <c r="BD223" s="142"/>
      <c r="BE223" s="142"/>
      <c r="BF223" s="142"/>
    </row>
    <row r="224" spans="1:58" s="119" customFormat="1" ht="15" customHeight="1">
      <c r="A224" s="142"/>
      <c r="B224" s="142"/>
      <c r="C224" s="142"/>
      <c r="D224" s="142"/>
      <c r="E224" s="153" t="s">
        <v>630</v>
      </c>
      <c r="F224" s="142"/>
      <c r="G224" s="153" t="s">
        <v>131</v>
      </c>
      <c r="H224" s="142" t="s">
        <v>631</v>
      </c>
      <c r="I224" s="142"/>
      <c r="J224" s="195" t="s">
        <v>212</v>
      </c>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267">
        <v>-9.8411864508614229E-3</v>
      </c>
      <c r="AP224" s="268">
        <v>3.9327424229509043E-2</v>
      </c>
      <c r="AQ224" s="268">
        <v>-4.9374124934964637E-3</v>
      </c>
      <c r="AR224" s="268">
        <v>-1.316288088457096E-2</v>
      </c>
      <c r="AS224" s="268">
        <v>1.443577001169008E-2</v>
      </c>
      <c r="AT224" s="268">
        <v>2.1012950456225459E-2</v>
      </c>
      <c r="AU224" s="142"/>
      <c r="AV224" s="142"/>
      <c r="AW224" s="142"/>
      <c r="AX224" s="142"/>
      <c r="AY224" s="142"/>
      <c r="AZ224" s="142"/>
      <c r="BA224" s="142"/>
      <c r="BB224" s="142"/>
      <c r="BC224" s="142"/>
      <c r="BD224" s="142"/>
      <c r="BE224" s="142"/>
      <c r="BF224" s="142"/>
    </row>
    <row r="225" spans="1:58" s="119" customFormat="1" ht="15" customHeight="1">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269"/>
      <c r="AQ225" s="269"/>
      <c r="AR225" s="269"/>
      <c r="AS225" s="269"/>
      <c r="AT225" s="269"/>
      <c r="AU225" s="142"/>
      <c r="AV225" s="142"/>
      <c r="AW225" s="142"/>
      <c r="AX225" s="142"/>
      <c r="AY225" s="142"/>
      <c r="AZ225" s="142"/>
      <c r="BA225" s="142"/>
      <c r="BB225" s="142"/>
      <c r="BC225" s="142"/>
      <c r="BD225" s="142"/>
      <c r="BE225" s="142"/>
      <c r="BF225" s="142"/>
    </row>
    <row r="226" spans="1:58" ht="15" customHeight="1">
      <c r="C226" s="148" t="s">
        <v>176</v>
      </c>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c r="AL226" s="148"/>
      <c r="AM226" s="148"/>
      <c r="AN226" s="148"/>
      <c r="AO226" s="148"/>
      <c r="AP226" s="148"/>
      <c r="AQ226" s="148"/>
      <c r="AR226" s="148"/>
      <c r="AS226" s="148"/>
      <c r="AT226" s="148"/>
    </row>
    <row r="227" spans="1:58" ht="15" customHeight="1"/>
    <row r="228" spans="1:58" ht="15" customHeight="1">
      <c r="E228" s="153" t="s">
        <v>632</v>
      </c>
      <c r="F228" s="153"/>
      <c r="G228" s="143" t="s">
        <v>120</v>
      </c>
      <c r="H228" s="142" t="s">
        <v>633</v>
      </c>
      <c r="AP228" s="221">
        <v>1549.694836703889</v>
      </c>
      <c r="AQ228" s="221">
        <v>1604.2268475354879</v>
      </c>
      <c r="AR228" s="221">
        <v>0</v>
      </c>
      <c r="AS228" s="221">
        <v>0</v>
      </c>
      <c r="AT228" s="221">
        <v>0</v>
      </c>
    </row>
    <row r="229" spans="1:58" ht="15" customHeight="1">
      <c r="E229" s="153" t="s">
        <v>634</v>
      </c>
      <c r="F229" s="153"/>
      <c r="G229" s="143" t="s">
        <v>120</v>
      </c>
      <c r="H229" s="142" t="s">
        <v>635</v>
      </c>
      <c r="AP229" s="221">
        <v>6.7744826928768163</v>
      </c>
      <c r="AQ229" s="221">
        <v>241.66414861949082</v>
      </c>
      <c r="AR229" s="221">
        <v>0</v>
      </c>
      <c r="AS229" s="221">
        <v>0</v>
      </c>
      <c r="AT229" s="221">
        <v>0</v>
      </c>
    </row>
    <row r="230" spans="1:58" ht="15" customHeight="1">
      <c r="E230" s="142" t="s">
        <v>177</v>
      </c>
      <c r="G230" s="143" t="s">
        <v>120</v>
      </c>
      <c r="H230" s="142" t="s">
        <v>189</v>
      </c>
      <c r="AP230" s="221">
        <v>0</v>
      </c>
      <c r="AQ230" s="221">
        <v>0</v>
      </c>
      <c r="AR230" s="221">
        <v>0</v>
      </c>
      <c r="AS230" s="221">
        <v>0</v>
      </c>
      <c r="AT230" s="221">
        <v>0</v>
      </c>
    </row>
    <row r="231" spans="1:58" ht="15" customHeight="1">
      <c r="E231" s="142" t="s">
        <v>636</v>
      </c>
      <c r="G231" s="142" t="s">
        <v>106</v>
      </c>
      <c r="H231" s="142" t="s">
        <v>637</v>
      </c>
      <c r="AP231" s="221">
        <v>-4.5123227869642442</v>
      </c>
      <c r="AQ231" s="221">
        <v>-5.5656028006744016</v>
      </c>
      <c r="AR231" s="221">
        <v>-9.3155461896349401</v>
      </c>
      <c r="AS231" s="221">
        <v>-8.7770770273559151</v>
      </c>
      <c r="AT231" s="221">
        <v>-7.5610282097184047</v>
      </c>
    </row>
    <row r="232" spans="1:58" ht="15" customHeight="1"/>
    <row r="233" spans="1:58" ht="15" customHeight="1">
      <c r="E233" s="492" t="s">
        <v>798</v>
      </c>
      <c r="F233" s="492"/>
      <c r="G233" s="143" t="s">
        <v>120</v>
      </c>
      <c r="H233" s="492" t="s">
        <v>799</v>
      </c>
      <c r="AP233" s="221">
        <v>0</v>
      </c>
      <c r="AQ233" s="221">
        <v>0</v>
      </c>
      <c r="AR233" s="221">
        <v>-20.664226295550183</v>
      </c>
      <c r="AS233" s="221">
        <v>-18.27290292360092</v>
      </c>
      <c r="AT233" s="221">
        <v>-13.684921326375516</v>
      </c>
    </row>
    <row r="234" spans="1:58" ht="15" customHeight="1">
      <c r="E234" s="492" t="s">
        <v>800</v>
      </c>
      <c r="F234" s="492"/>
      <c r="G234" s="143" t="s">
        <v>120</v>
      </c>
      <c r="H234" s="492" t="s">
        <v>801</v>
      </c>
      <c r="AP234" s="221">
        <v>0</v>
      </c>
      <c r="AQ234" s="221">
        <v>0</v>
      </c>
      <c r="AR234" s="221">
        <v>-20.149630307373208</v>
      </c>
      <c r="AS234" s="221">
        <v>-16.468592644224969</v>
      </c>
      <c r="AT234" s="221">
        <v>-19.276547493961257</v>
      </c>
    </row>
    <row r="235" spans="1:58" ht="15" customHeight="1"/>
    <row r="236" spans="1:58" ht="15" customHeight="1">
      <c r="E236" s="142" t="s">
        <v>638</v>
      </c>
      <c r="G236" s="142" t="s">
        <v>13</v>
      </c>
      <c r="AP236" s="270">
        <v>0.65</v>
      </c>
      <c r="AQ236" s="270">
        <v>0.64</v>
      </c>
      <c r="AR236" s="270">
        <v>0.63</v>
      </c>
      <c r="AS236" s="270">
        <v>0.61</v>
      </c>
      <c r="AT236" s="270">
        <v>0.6</v>
      </c>
    </row>
    <row r="237" spans="1:58" ht="15" customHeight="1">
      <c r="E237" s="142" t="s">
        <v>639</v>
      </c>
      <c r="G237" s="142" t="s">
        <v>106</v>
      </c>
      <c r="AP237" s="271">
        <v>1.30814382516961</v>
      </c>
      <c r="AQ237" s="271">
        <v>1.2655629156032961</v>
      </c>
      <c r="AR237" s="271">
        <v>1.253112719644278</v>
      </c>
      <c r="AS237" s="271">
        <v>1.2591017686030721</v>
      </c>
      <c r="AT237" s="271">
        <v>1.2643657265074015</v>
      </c>
    </row>
    <row r="238" spans="1:58" ht="15" customHeight="1"/>
    <row r="239" spans="1:58" ht="15" customHeight="1">
      <c r="C239" s="143"/>
      <c r="D239" s="143"/>
      <c r="E239" s="143" t="s">
        <v>640</v>
      </c>
      <c r="F239" s="143"/>
      <c r="G239" s="143" t="s">
        <v>120</v>
      </c>
      <c r="H239" s="143" t="s">
        <v>641</v>
      </c>
      <c r="I239" s="14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43"/>
      <c r="AI239" s="153"/>
      <c r="AJ239" s="153"/>
      <c r="AK239" s="153"/>
      <c r="AL239" s="153"/>
      <c r="AM239" s="153"/>
      <c r="AN239" s="153"/>
      <c r="AO239" s="272"/>
      <c r="AP239" s="221">
        <v>102.7038307016725</v>
      </c>
      <c r="AQ239" s="153"/>
      <c r="AR239" s="153"/>
      <c r="AS239" s="153"/>
      <c r="AT239" s="153"/>
    </row>
    <row r="240" spans="1:58" ht="15" customHeight="1">
      <c r="C240" s="143"/>
      <c r="D240" s="143"/>
      <c r="E240" s="143" t="s">
        <v>642</v>
      </c>
      <c r="F240" s="143"/>
      <c r="G240" s="143" t="s">
        <v>120</v>
      </c>
      <c r="H240" s="143" t="s">
        <v>643</v>
      </c>
      <c r="I240" s="14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43"/>
      <c r="AI240" s="153"/>
      <c r="AJ240" s="153"/>
      <c r="AK240" s="153"/>
      <c r="AL240" s="153"/>
      <c r="AM240" s="153"/>
      <c r="AN240" s="153"/>
      <c r="AO240" s="272"/>
      <c r="AP240" s="221">
        <v>305.68286375756725</v>
      </c>
      <c r="AQ240" s="153"/>
      <c r="AR240" s="153"/>
      <c r="AS240" s="153"/>
      <c r="AT240" s="153"/>
    </row>
    <row r="241" spans="3:47" ht="15" customHeight="1">
      <c r="C241" s="143"/>
      <c r="D241" s="143"/>
      <c r="E241" s="143" t="s">
        <v>644</v>
      </c>
      <c r="F241" s="143"/>
      <c r="G241" s="143" t="s">
        <v>120</v>
      </c>
      <c r="H241" s="143" t="s">
        <v>645</v>
      </c>
      <c r="I241" s="14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43"/>
      <c r="AI241" s="153"/>
      <c r="AJ241" s="153"/>
      <c r="AK241" s="153"/>
      <c r="AL241" s="153"/>
      <c r="AM241" s="153"/>
      <c r="AN241" s="153"/>
      <c r="AO241" s="272"/>
      <c r="AP241" s="221">
        <v>0</v>
      </c>
      <c r="AQ241" s="153"/>
      <c r="AR241" s="153"/>
      <c r="AS241" s="153"/>
      <c r="AT241" s="153"/>
    </row>
    <row r="242" spans="3:47" ht="15" customHeight="1">
      <c r="C242" s="143"/>
      <c r="D242" s="143"/>
      <c r="E242" s="143" t="s">
        <v>646</v>
      </c>
      <c r="F242" s="143"/>
      <c r="G242" s="143" t="s">
        <v>120</v>
      </c>
      <c r="H242" s="143" t="s">
        <v>647</v>
      </c>
      <c r="I242" s="14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43"/>
      <c r="AI242" s="153"/>
      <c r="AJ242" s="153"/>
      <c r="AK242" s="153"/>
      <c r="AL242" s="153"/>
      <c r="AM242" s="153"/>
      <c r="AN242" s="153"/>
      <c r="AO242" s="272"/>
      <c r="AP242" s="221">
        <v>441.32926097894716</v>
      </c>
      <c r="AQ242" s="153"/>
      <c r="AR242" s="153"/>
      <c r="AS242" s="153"/>
      <c r="AT242" s="153"/>
    </row>
    <row r="243" spans="3:47" ht="15" customHeight="1">
      <c r="C243" s="143"/>
      <c r="D243" s="143"/>
      <c r="E243" s="143" t="s">
        <v>648</v>
      </c>
      <c r="F243" s="143"/>
      <c r="G243" s="143" t="s">
        <v>120</v>
      </c>
      <c r="H243" s="143" t="s">
        <v>649</v>
      </c>
      <c r="I243" s="14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43"/>
      <c r="AI243" s="153"/>
      <c r="AJ243" s="153"/>
      <c r="AK243" s="153"/>
      <c r="AL243" s="153"/>
      <c r="AM243" s="153"/>
      <c r="AN243" s="153"/>
      <c r="AO243" s="221">
        <v>466.99703935052958</v>
      </c>
      <c r="AP243" s="154"/>
      <c r="AQ243" s="153"/>
      <c r="AR243" s="153"/>
      <c r="AS243" s="153"/>
      <c r="AT243" s="153"/>
    </row>
    <row r="244" spans="3:47" ht="15" customHeight="1">
      <c r="C244" s="143"/>
      <c r="D244" s="143"/>
      <c r="E244" s="153" t="s">
        <v>650</v>
      </c>
      <c r="F244" s="143"/>
      <c r="G244" s="143" t="s">
        <v>120</v>
      </c>
      <c r="H244" s="143" t="s">
        <v>651</v>
      </c>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54"/>
      <c r="AI244" s="143"/>
      <c r="AJ244" s="143"/>
      <c r="AK244" s="143"/>
      <c r="AL244" s="143"/>
      <c r="AM244" s="143"/>
      <c r="AN244" s="143"/>
      <c r="AO244" s="272"/>
      <c r="AP244" s="221">
        <v>0</v>
      </c>
      <c r="AQ244" s="143"/>
      <c r="AR244" s="143"/>
      <c r="AS244" s="143"/>
      <c r="AT244" s="143"/>
    </row>
    <row r="245" spans="3:47" ht="15" customHeight="1"/>
    <row r="246" spans="3:47" ht="15" customHeight="1">
      <c r="E246" s="153" t="s">
        <v>652</v>
      </c>
      <c r="F246" s="153"/>
      <c r="G246" s="196" t="s">
        <v>13</v>
      </c>
      <c r="H246" s="153" t="s">
        <v>653</v>
      </c>
      <c r="I246" s="153"/>
      <c r="J246" s="273"/>
      <c r="K246" s="153"/>
      <c r="L246" s="153"/>
      <c r="M246" s="153"/>
      <c r="N246" s="153"/>
      <c r="O246" s="153"/>
      <c r="P246" s="153"/>
      <c r="Q246" s="153"/>
      <c r="R246" s="153"/>
      <c r="S246" s="153"/>
      <c r="T246" s="153"/>
      <c r="U246" s="153"/>
      <c r="AB246" s="274"/>
      <c r="AC246" s="274"/>
      <c r="AD246" s="274"/>
      <c r="AE246" s="274"/>
      <c r="AF246" s="274"/>
      <c r="AG246" s="274"/>
      <c r="AH246" s="272"/>
      <c r="AI246" s="272"/>
      <c r="AJ246" s="272"/>
      <c r="AK246" s="272"/>
      <c r="AL246" s="272"/>
      <c r="AM246" s="272"/>
      <c r="AN246" s="272"/>
      <c r="AP246" s="268">
        <v>0.16132110807226385</v>
      </c>
      <c r="AQ246" s="268">
        <v>0.13385670722276405</v>
      </c>
      <c r="AR246" s="268">
        <v>0.1609692071881216</v>
      </c>
      <c r="AS246" s="268">
        <v>0.16086023873567368</v>
      </c>
      <c r="AT246" s="268">
        <v>0.16889182874972899</v>
      </c>
    </row>
    <row r="247" spans="3:47" ht="15" customHeight="1">
      <c r="E247" s="153" t="s">
        <v>654</v>
      </c>
      <c r="F247" s="153"/>
      <c r="G247" s="196" t="s">
        <v>13</v>
      </c>
      <c r="H247" s="153" t="s">
        <v>655</v>
      </c>
      <c r="I247" s="153"/>
      <c r="J247" s="273"/>
      <c r="K247" s="153"/>
      <c r="L247" s="153"/>
      <c r="M247" s="153"/>
      <c r="N247" s="153"/>
      <c r="O247" s="153"/>
      <c r="P247" s="153"/>
      <c r="Q247" s="153"/>
      <c r="R247" s="153"/>
      <c r="S247" s="153"/>
      <c r="T247" s="153"/>
      <c r="U247" s="153"/>
      <c r="AB247" s="274"/>
      <c r="AC247" s="274"/>
      <c r="AD247" s="274"/>
      <c r="AE247" s="274"/>
      <c r="AF247" s="274"/>
      <c r="AG247" s="274"/>
      <c r="AH247" s="272"/>
      <c r="AI247" s="272"/>
      <c r="AJ247" s="272"/>
      <c r="AK247" s="272"/>
      <c r="AL247" s="272"/>
      <c r="AM247" s="272"/>
      <c r="AN247" s="272"/>
      <c r="AP247" s="268">
        <v>0.10506901492823016</v>
      </c>
      <c r="AQ247" s="268">
        <v>8.1909655321359909E-2</v>
      </c>
      <c r="AR247" s="268">
        <v>0.15441951956513722</v>
      </c>
      <c r="AS247" s="268">
        <v>0.13119414066815094</v>
      </c>
      <c r="AT247" s="268">
        <v>9.6824502238358548E-2</v>
      </c>
    </row>
    <row r="248" spans="3:47" ht="15" customHeight="1">
      <c r="E248" s="153" t="s">
        <v>656</v>
      </c>
      <c r="F248" s="153"/>
      <c r="G248" s="196" t="s">
        <v>13</v>
      </c>
      <c r="H248" s="153" t="s">
        <v>657</v>
      </c>
      <c r="I248" s="153"/>
      <c r="J248" s="273"/>
      <c r="K248" s="153"/>
      <c r="L248" s="153"/>
      <c r="M248" s="153"/>
      <c r="N248" s="153"/>
      <c r="O248" s="153"/>
      <c r="P248" s="153"/>
      <c r="Q248" s="153"/>
      <c r="R248" s="153"/>
      <c r="S248" s="153"/>
      <c r="T248" s="153"/>
      <c r="U248" s="153"/>
      <c r="AB248" s="274"/>
      <c r="AC248" s="274"/>
      <c r="AD248" s="274"/>
      <c r="AE248" s="274"/>
      <c r="AF248" s="274"/>
      <c r="AG248" s="274"/>
      <c r="AH248" s="272"/>
      <c r="AI248" s="272"/>
      <c r="AJ248" s="272"/>
      <c r="AK248" s="272"/>
      <c r="AL248" s="272"/>
      <c r="AM248" s="272"/>
      <c r="AN248" s="272"/>
      <c r="AP248" s="268">
        <v>0</v>
      </c>
      <c r="AQ248" s="268">
        <v>0</v>
      </c>
      <c r="AR248" s="268">
        <v>0</v>
      </c>
      <c r="AS248" s="268">
        <v>0</v>
      </c>
      <c r="AT248" s="268">
        <v>0</v>
      </c>
    </row>
    <row r="249" spans="3:47" ht="15" customHeight="1">
      <c r="E249" s="153" t="s">
        <v>658</v>
      </c>
      <c r="F249" s="153"/>
      <c r="G249" s="196" t="s">
        <v>13</v>
      </c>
      <c r="H249" s="153" t="s">
        <v>659</v>
      </c>
      <c r="I249" s="153"/>
      <c r="J249" s="273"/>
      <c r="K249" s="153"/>
      <c r="L249" s="153"/>
      <c r="M249" s="153"/>
      <c r="N249" s="153"/>
      <c r="O249" s="153"/>
      <c r="P249" s="153"/>
      <c r="Q249" s="153"/>
      <c r="R249" s="153"/>
      <c r="S249" s="153"/>
      <c r="T249" s="153"/>
      <c r="U249" s="153"/>
      <c r="AB249" s="274"/>
      <c r="AC249" s="274"/>
      <c r="AD249" s="274"/>
      <c r="AE249" s="274"/>
      <c r="AF249" s="274"/>
      <c r="AG249" s="274"/>
      <c r="AH249" s="272"/>
      <c r="AI249" s="272"/>
      <c r="AJ249" s="272"/>
      <c r="AK249" s="272"/>
      <c r="AL249" s="272"/>
      <c r="AM249" s="272"/>
      <c r="AN249" s="272"/>
      <c r="AP249" s="268">
        <v>0.33675604390293473</v>
      </c>
      <c r="AQ249" s="268">
        <v>0.4132552750578995</v>
      </c>
      <c r="AR249" s="268">
        <v>0.36241196065410114</v>
      </c>
      <c r="AS249" s="268">
        <v>0.37517061448019035</v>
      </c>
      <c r="AT249" s="268">
        <v>0.38399943068182563</v>
      </c>
    </row>
    <row r="250" spans="3:47" ht="15" customHeight="1">
      <c r="E250" s="153" t="s">
        <v>660</v>
      </c>
      <c r="F250" s="153"/>
      <c r="G250" s="196" t="s">
        <v>13</v>
      </c>
      <c r="H250" s="153" t="s">
        <v>661</v>
      </c>
      <c r="I250" s="153"/>
      <c r="J250" s="273"/>
      <c r="K250" s="153"/>
      <c r="L250" s="153"/>
      <c r="M250" s="153"/>
      <c r="N250" s="153"/>
      <c r="O250" s="153"/>
      <c r="P250" s="153"/>
      <c r="Q250" s="153"/>
      <c r="R250" s="153"/>
      <c r="S250" s="153"/>
      <c r="T250" s="153"/>
      <c r="U250" s="153"/>
      <c r="AB250" s="274"/>
      <c r="AC250" s="274"/>
      <c r="AD250" s="274"/>
      <c r="AE250" s="274"/>
      <c r="AF250" s="274"/>
      <c r="AG250" s="274"/>
      <c r="AH250" s="272"/>
      <c r="AI250" s="272"/>
      <c r="AJ250" s="272"/>
      <c r="AK250" s="272"/>
      <c r="AL250" s="272"/>
      <c r="AM250" s="272"/>
      <c r="AN250" s="272"/>
      <c r="AP250" s="268">
        <v>0.39685383309657124</v>
      </c>
      <c r="AQ250" s="268">
        <v>0.37097836239797655</v>
      </c>
      <c r="AR250" s="268">
        <v>0.32219931259264006</v>
      </c>
      <c r="AS250" s="268">
        <v>0.33277500611598493</v>
      </c>
      <c r="AT250" s="268">
        <v>0.35028423833008676</v>
      </c>
    </row>
    <row r="251" spans="3:47" ht="15" customHeight="1">
      <c r="E251" s="153" t="s">
        <v>662</v>
      </c>
      <c r="F251" s="153"/>
      <c r="G251" s="196" t="s">
        <v>13</v>
      </c>
      <c r="H251" s="153" t="s">
        <v>663</v>
      </c>
      <c r="I251" s="153"/>
      <c r="J251" s="273"/>
      <c r="K251" s="153"/>
      <c r="L251" s="153"/>
      <c r="M251" s="153"/>
      <c r="N251" s="153"/>
      <c r="O251" s="153"/>
      <c r="P251" s="153"/>
      <c r="Q251" s="153"/>
      <c r="R251" s="153"/>
      <c r="S251" s="153"/>
      <c r="T251" s="153"/>
      <c r="U251" s="153"/>
      <c r="AB251" s="274"/>
      <c r="AC251" s="274"/>
      <c r="AD251" s="274"/>
      <c r="AE251" s="274"/>
      <c r="AF251" s="274"/>
      <c r="AG251" s="274"/>
      <c r="AH251" s="272"/>
      <c r="AI251" s="272"/>
      <c r="AJ251" s="272"/>
      <c r="AK251" s="272"/>
      <c r="AL251" s="272"/>
      <c r="AM251" s="272"/>
      <c r="AN251" s="272"/>
      <c r="AP251" s="268">
        <v>0</v>
      </c>
      <c r="AQ251" s="268">
        <v>0</v>
      </c>
      <c r="AR251" s="268">
        <v>0</v>
      </c>
      <c r="AS251" s="268">
        <v>0</v>
      </c>
      <c r="AT251" s="268">
        <v>0</v>
      </c>
    </row>
    <row r="252" spans="3:47" ht="15" customHeight="1">
      <c r="E252" s="275" t="s">
        <v>270</v>
      </c>
      <c r="F252" s="275"/>
      <c r="G252" s="276" t="s">
        <v>13</v>
      </c>
      <c r="H252" s="153"/>
      <c r="I252" s="153"/>
      <c r="J252" s="273"/>
      <c r="K252" s="153"/>
      <c r="L252" s="153"/>
      <c r="M252" s="153"/>
      <c r="N252" s="153"/>
      <c r="O252" s="153"/>
      <c r="P252" s="153"/>
      <c r="Q252" s="153"/>
      <c r="R252" s="153"/>
      <c r="S252" s="153"/>
      <c r="T252" s="153"/>
      <c r="U252" s="153"/>
      <c r="AB252" s="274"/>
      <c r="AC252" s="274"/>
      <c r="AD252" s="274"/>
      <c r="AE252" s="274"/>
      <c r="AF252" s="274"/>
      <c r="AG252" s="274"/>
      <c r="AH252" s="272"/>
      <c r="AI252" s="272"/>
      <c r="AJ252" s="272"/>
      <c r="AK252" s="272"/>
      <c r="AL252" s="272"/>
      <c r="AM252" s="272"/>
      <c r="AN252" s="272"/>
      <c r="AP252" s="277">
        <v>1</v>
      </c>
      <c r="AQ252" s="277">
        <v>1</v>
      </c>
      <c r="AR252" s="277">
        <v>1</v>
      </c>
      <c r="AS252" s="277">
        <v>0.99999999999999978</v>
      </c>
      <c r="AT252" s="277">
        <v>1</v>
      </c>
    </row>
    <row r="253" spans="3:47" ht="15" customHeight="1">
      <c r="E253" s="153"/>
      <c r="F253" s="153"/>
      <c r="G253" s="153"/>
      <c r="H253" s="153"/>
      <c r="I253" s="153"/>
      <c r="J253" s="273"/>
      <c r="K253" s="153"/>
      <c r="L253" s="153"/>
      <c r="M253" s="153"/>
      <c r="N253" s="153"/>
      <c r="O253" s="153"/>
      <c r="P253" s="153"/>
      <c r="Q253" s="153"/>
      <c r="R253" s="153"/>
      <c r="S253" s="153"/>
      <c r="T253" s="153"/>
      <c r="U253" s="153"/>
      <c r="AB253" s="274"/>
      <c r="AC253" s="274"/>
      <c r="AD253" s="274"/>
      <c r="AE253" s="274"/>
      <c r="AF253" s="274"/>
      <c r="AG253" s="274"/>
      <c r="AH253" s="272"/>
      <c r="AI253" s="272"/>
      <c r="AJ253" s="272"/>
      <c r="AK253" s="272"/>
      <c r="AL253" s="272"/>
      <c r="AM253" s="272"/>
      <c r="AN253" s="272"/>
    </row>
    <row r="254" spans="3:47" ht="15" customHeight="1">
      <c r="E254" s="153" t="s">
        <v>664</v>
      </c>
      <c r="G254" s="153" t="s">
        <v>13</v>
      </c>
      <c r="H254" s="142" t="s">
        <v>665</v>
      </c>
      <c r="J254" s="195" t="s">
        <v>212</v>
      </c>
      <c r="AP254" s="268">
        <v>0.19</v>
      </c>
      <c r="AQ254" s="268">
        <v>0.19</v>
      </c>
      <c r="AR254" s="268">
        <v>0.25</v>
      </c>
      <c r="AS254" s="268">
        <v>0.25</v>
      </c>
      <c r="AT254" s="268">
        <v>0.25</v>
      </c>
      <c r="AU254" s="278"/>
    </row>
    <row r="255" spans="3:47" ht="15" customHeight="1">
      <c r="E255" s="153" t="s">
        <v>666</v>
      </c>
      <c r="F255" s="153"/>
      <c r="G255" s="153" t="s">
        <v>13</v>
      </c>
      <c r="H255" s="153" t="s">
        <v>667</v>
      </c>
      <c r="I255" s="153"/>
      <c r="J255" s="273" t="s">
        <v>212</v>
      </c>
      <c r="K255" s="153"/>
      <c r="L255" s="153"/>
      <c r="M255" s="153"/>
      <c r="N255" s="153"/>
      <c r="O255" s="153"/>
      <c r="P255" s="153"/>
      <c r="Q255" s="153"/>
      <c r="R255" s="153"/>
      <c r="S255" s="153"/>
      <c r="AH255" s="272"/>
      <c r="AI255" s="272"/>
      <c r="AJ255" s="272"/>
      <c r="AK255" s="272"/>
      <c r="AL255" s="272"/>
      <c r="AM255" s="272"/>
      <c r="AN255" s="272"/>
      <c r="AO255" s="272"/>
      <c r="AP255" s="268">
        <v>0.18</v>
      </c>
      <c r="AQ255" s="268">
        <v>0.18</v>
      </c>
      <c r="AR255" s="268">
        <v>0.18</v>
      </c>
      <c r="AS255" s="268">
        <v>0.18</v>
      </c>
      <c r="AT255" s="268">
        <v>0.18</v>
      </c>
    </row>
    <row r="256" spans="3:47" ht="15" customHeight="1">
      <c r="E256" s="153" t="s">
        <v>668</v>
      </c>
      <c r="F256" s="153"/>
      <c r="G256" s="153" t="s">
        <v>13</v>
      </c>
      <c r="H256" s="153" t="s">
        <v>669</v>
      </c>
      <c r="I256" s="153"/>
      <c r="J256" s="273" t="s">
        <v>212</v>
      </c>
      <c r="AH256" s="272"/>
      <c r="AI256" s="272"/>
      <c r="AJ256" s="272"/>
      <c r="AK256" s="272"/>
      <c r="AL256" s="272"/>
      <c r="AM256" s="272"/>
      <c r="AN256" s="272"/>
      <c r="AO256" s="272"/>
      <c r="AP256" s="268">
        <v>0.06</v>
      </c>
      <c r="AQ256" s="268">
        <v>0.06</v>
      </c>
      <c r="AR256" s="268">
        <v>0.06</v>
      </c>
      <c r="AS256" s="268">
        <v>0.06</v>
      </c>
      <c r="AT256" s="268">
        <v>0.06</v>
      </c>
    </row>
    <row r="257" spans="3:46" ht="15" customHeight="1">
      <c r="E257" s="153" t="s">
        <v>670</v>
      </c>
      <c r="G257" s="153" t="s">
        <v>13</v>
      </c>
      <c r="H257" s="153" t="s">
        <v>671</v>
      </c>
      <c r="I257" s="153"/>
      <c r="J257" s="273"/>
      <c r="AH257" s="272"/>
      <c r="AI257" s="272"/>
      <c r="AJ257" s="272"/>
      <c r="AK257" s="272"/>
      <c r="AL257" s="272"/>
      <c r="AM257" s="272"/>
      <c r="AN257" s="272"/>
      <c r="AO257" s="272"/>
      <c r="AP257" s="268">
        <v>0.03</v>
      </c>
      <c r="AQ257" s="268">
        <v>0.03</v>
      </c>
      <c r="AR257" s="268">
        <v>0.03</v>
      </c>
      <c r="AS257" s="268">
        <v>0.03</v>
      </c>
      <c r="AT257" s="268">
        <v>0.03</v>
      </c>
    </row>
    <row r="258" spans="3:46" ht="15" customHeight="1">
      <c r="E258" s="153" t="s">
        <v>672</v>
      </c>
      <c r="F258" s="153"/>
      <c r="G258" s="153" t="s">
        <v>13</v>
      </c>
      <c r="H258" s="153" t="s">
        <v>673</v>
      </c>
      <c r="I258" s="153"/>
      <c r="J258" s="273"/>
      <c r="K258" s="153"/>
      <c r="L258" s="153"/>
      <c r="M258" s="153"/>
      <c r="N258" s="153"/>
      <c r="O258" s="153"/>
      <c r="P258" s="153"/>
      <c r="Q258" s="153"/>
      <c r="R258" s="153"/>
      <c r="S258" s="153"/>
      <c r="T258" s="153"/>
      <c r="U258" s="153"/>
      <c r="AB258" s="274"/>
      <c r="AC258" s="274"/>
      <c r="AD258" s="274"/>
      <c r="AE258" s="274"/>
      <c r="AF258" s="274"/>
      <c r="AG258" s="274"/>
      <c r="AH258" s="272"/>
      <c r="AI258" s="272"/>
      <c r="AJ258" s="272"/>
      <c r="AK258" s="272"/>
      <c r="AL258" s="272"/>
      <c r="AM258" s="272"/>
      <c r="AN258" s="272"/>
      <c r="AO258" s="272"/>
      <c r="AP258" s="268">
        <v>2.2200000000000001E-2</v>
      </c>
      <c r="AQ258" s="268">
        <v>2.2200000000000001E-2</v>
      </c>
      <c r="AR258" s="268">
        <v>2.2200000000000001E-2</v>
      </c>
      <c r="AS258" s="268">
        <v>2.2200000000000001E-2</v>
      </c>
      <c r="AT258" s="268">
        <v>2.2200000000000001E-2</v>
      </c>
    </row>
    <row r="259" spans="3:46" ht="15" customHeight="1">
      <c r="E259" s="153"/>
      <c r="F259" s="153"/>
      <c r="G259" s="153"/>
      <c r="H259" s="153"/>
      <c r="I259" s="153"/>
      <c r="J259" s="273"/>
      <c r="K259" s="153"/>
      <c r="L259" s="153"/>
      <c r="M259" s="153"/>
      <c r="N259" s="153"/>
      <c r="O259" s="153"/>
      <c r="P259" s="153"/>
      <c r="Q259" s="153"/>
      <c r="R259" s="153"/>
      <c r="S259" s="153"/>
      <c r="T259" s="153"/>
      <c r="U259" s="153"/>
      <c r="AB259" s="274"/>
      <c r="AC259" s="274"/>
      <c r="AD259" s="274"/>
      <c r="AE259" s="274"/>
      <c r="AF259" s="274"/>
      <c r="AG259" s="274"/>
      <c r="AH259" s="272"/>
      <c r="AI259" s="272"/>
      <c r="AJ259" s="272"/>
      <c r="AK259" s="272"/>
      <c r="AL259" s="272"/>
      <c r="AM259" s="272"/>
      <c r="AN259" s="272"/>
      <c r="AO259" s="272"/>
    </row>
    <row r="260" spans="3:46" ht="15" customHeight="1">
      <c r="C260" s="148" t="s">
        <v>271</v>
      </c>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c r="AP260" s="148"/>
      <c r="AQ260" s="148"/>
      <c r="AR260" s="148"/>
      <c r="AS260" s="148"/>
      <c r="AT260" s="148"/>
    </row>
    <row r="261" spans="3:46" ht="15" customHeight="1">
      <c r="E261" s="153"/>
      <c r="F261" s="153"/>
      <c r="G261" s="153"/>
      <c r="H261" s="153"/>
      <c r="I261" s="153"/>
      <c r="J261" s="273"/>
      <c r="K261" s="153"/>
      <c r="L261" s="153"/>
      <c r="M261" s="153"/>
      <c r="N261" s="153"/>
      <c r="O261" s="153"/>
      <c r="P261" s="153"/>
      <c r="Q261" s="153"/>
      <c r="R261" s="153"/>
      <c r="S261" s="153"/>
      <c r="T261" s="153"/>
      <c r="U261" s="153"/>
      <c r="AB261" s="274"/>
      <c r="AC261" s="274"/>
      <c r="AD261" s="274"/>
      <c r="AE261" s="274"/>
      <c r="AF261" s="274"/>
      <c r="AG261" s="274"/>
      <c r="AH261" s="272"/>
      <c r="AI261" s="272"/>
      <c r="AJ261" s="272"/>
      <c r="AK261" s="272"/>
      <c r="AL261" s="272"/>
      <c r="AM261" s="272"/>
      <c r="AN261" s="272"/>
    </row>
    <row r="262" spans="3:46" ht="15" customHeight="1">
      <c r="E262" s="142" t="s">
        <v>139</v>
      </c>
      <c r="G262" s="153" t="s">
        <v>109</v>
      </c>
      <c r="H262" s="142" t="s">
        <v>156</v>
      </c>
      <c r="I262" s="153"/>
      <c r="J262" s="241" t="s">
        <v>212</v>
      </c>
      <c r="K262" s="241"/>
      <c r="L262" s="241"/>
      <c r="M262" s="241"/>
      <c r="N262" s="241"/>
      <c r="O262" s="241"/>
      <c r="P262" s="241"/>
      <c r="Q262" s="241"/>
      <c r="R262" s="241"/>
      <c r="S262" s="241"/>
      <c r="T262" s="241"/>
      <c r="U262" s="241"/>
      <c r="V262" s="241"/>
      <c r="W262" s="241"/>
      <c r="X262" s="241"/>
      <c r="AJ262" s="279"/>
      <c r="AK262" s="280"/>
      <c r="AL262" s="279"/>
      <c r="AM262" s="279"/>
      <c r="AN262" s="279"/>
      <c r="AO262" s="281">
        <v>5.5921739130434752E-4</v>
      </c>
      <c r="AP262" s="281">
        <v>1.4230988142292492E-3</v>
      </c>
      <c r="AQ262" s="281">
        <v>2.284147802292566E-2</v>
      </c>
      <c r="AR262" s="281">
        <v>4.7753717243732043E-2</v>
      </c>
      <c r="AS262" s="281">
        <v>4.5626392568476705E-2</v>
      </c>
      <c r="AT262" s="281">
        <v>4.1496841000313651E-2</v>
      </c>
    </row>
    <row r="263" spans="3:46" ht="15" customHeight="1">
      <c r="G263" s="153"/>
      <c r="H263" s="153"/>
      <c r="I263" s="153"/>
      <c r="J263" s="241"/>
      <c r="K263" s="241"/>
      <c r="L263" s="241"/>
      <c r="M263" s="241"/>
      <c r="N263" s="241"/>
      <c r="O263" s="241"/>
      <c r="P263" s="241"/>
      <c r="Q263" s="241"/>
      <c r="R263" s="241"/>
      <c r="S263" s="241"/>
      <c r="T263" s="241"/>
      <c r="U263" s="241"/>
      <c r="V263" s="241"/>
      <c r="W263" s="241"/>
      <c r="X263" s="241"/>
      <c r="AJ263" s="279"/>
      <c r="AK263" s="280"/>
      <c r="AL263" s="279"/>
      <c r="AM263" s="279"/>
      <c r="AN263" s="279"/>
      <c r="AO263" s="279"/>
      <c r="AP263" s="251"/>
      <c r="AQ263" s="251"/>
      <c r="AR263" s="251"/>
      <c r="AS263" s="251"/>
      <c r="AT263" s="251"/>
    </row>
    <row r="264" spans="3:46" ht="15" customHeight="1">
      <c r="E264" s="142" t="s">
        <v>674</v>
      </c>
      <c r="G264" s="196" t="s">
        <v>120</v>
      </c>
      <c r="H264" s="142" t="s">
        <v>675</v>
      </c>
      <c r="J264" s="195" t="s">
        <v>212</v>
      </c>
      <c r="K264" s="241"/>
      <c r="L264" s="241"/>
      <c r="M264" s="241"/>
      <c r="N264" s="241"/>
      <c r="O264" s="241"/>
      <c r="P264" s="241"/>
      <c r="Q264" s="241"/>
      <c r="R264" s="241"/>
      <c r="S264" s="241"/>
      <c r="T264" s="241"/>
      <c r="U264" s="241"/>
      <c r="V264" s="241"/>
      <c r="W264" s="241"/>
      <c r="X264" s="241"/>
      <c r="AJ264" s="279"/>
      <c r="AK264" s="280"/>
      <c r="AL264" s="279"/>
      <c r="AM264" s="279"/>
      <c r="AN264" s="279"/>
      <c r="AO264" s="221">
        <v>438.16098772345765</v>
      </c>
      <c r="AP264" s="251"/>
      <c r="AQ264" s="251"/>
      <c r="AR264" s="251"/>
      <c r="AS264" s="251"/>
      <c r="AT264" s="251"/>
    </row>
    <row r="265" spans="3:46" ht="15" customHeight="1">
      <c r="E265" s="142" t="s">
        <v>802</v>
      </c>
      <c r="G265" s="196" t="s">
        <v>120</v>
      </c>
      <c r="H265" s="142" t="s">
        <v>803</v>
      </c>
      <c r="J265" s="142" t="s">
        <v>212</v>
      </c>
      <c r="K265" s="241"/>
      <c r="L265" s="241"/>
      <c r="M265" s="241"/>
      <c r="N265" s="241"/>
      <c r="O265" s="241"/>
      <c r="P265" s="241"/>
      <c r="Q265" s="241"/>
      <c r="R265" s="241"/>
      <c r="S265" s="241"/>
      <c r="T265" s="241"/>
      <c r="U265" s="241"/>
      <c r="V265" s="241"/>
      <c r="W265" s="241"/>
      <c r="X265" s="241"/>
      <c r="AJ265" s="279"/>
      <c r="AK265" s="280"/>
      <c r="AL265" s="279"/>
      <c r="AM265" s="279"/>
      <c r="AN265" s="279"/>
      <c r="AO265" s="221"/>
      <c r="AP265" s="251"/>
      <c r="AQ265" s="251"/>
      <c r="AR265" s="251"/>
      <c r="AS265" s="251"/>
      <c r="AT265" s="251"/>
    </row>
    <row r="266" spans="3:46" ht="15" customHeight="1">
      <c r="E266" s="142" t="s">
        <v>804</v>
      </c>
      <c r="G266" s="196" t="s">
        <v>120</v>
      </c>
      <c r="H266" s="142" t="s">
        <v>805</v>
      </c>
      <c r="J266" s="142" t="s">
        <v>212</v>
      </c>
      <c r="K266" s="241"/>
      <c r="L266" s="241"/>
      <c r="M266" s="241"/>
      <c r="N266" s="241"/>
      <c r="O266" s="241"/>
      <c r="P266" s="241"/>
      <c r="Q266" s="241"/>
      <c r="R266" s="241"/>
      <c r="S266" s="241"/>
      <c r="T266" s="241"/>
      <c r="U266" s="241"/>
      <c r="V266" s="241"/>
      <c r="W266" s="241"/>
      <c r="X266" s="241"/>
      <c r="AJ266" s="279"/>
      <c r="AK266" s="280"/>
      <c r="AL266" s="279"/>
      <c r="AM266" s="279"/>
      <c r="AN266" s="279"/>
      <c r="AO266" s="221"/>
      <c r="AP266" s="251"/>
      <c r="AQ266" s="251"/>
      <c r="AR266" s="251"/>
      <c r="AS266" s="251"/>
      <c r="AT266" s="251"/>
    </row>
    <row r="267" spans="3:46" ht="15" customHeight="1">
      <c r="E267" s="142" t="s">
        <v>806</v>
      </c>
      <c r="G267" s="196" t="s">
        <v>120</v>
      </c>
      <c r="H267" s="142" t="s">
        <v>807</v>
      </c>
      <c r="J267" s="142" t="s">
        <v>212</v>
      </c>
      <c r="K267" s="241"/>
      <c r="L267" s="241"/>
      <c r="M267" s="241"/>
      <c r="N267" s="241"/>
      <c r="O267" s="241"/>
      <c r="P267" s="241"/>
      <c r="Q267" s="241"/>
      <c r="R267" s="241"/>
      <c r="S267" s="241"/>
      <c r="T267" s="241"/>
      <c r="U267" s="241"/>
      <c r="V267" s="241"/>
      <c r="W267" s="241"/>
      <c r="X267" s="241"/>
      <c r="AJ267" s="279"/>
      <c r="AK267" s="280"/>
      <c r="AL267" s="279"/>
      <c r="AM267" s="279"/>
      <c r="AN267" s="279"/>
      <c r="AO267" s="221"/>
      <c r="AP267" s="221">
        <v>444.80647005999998</v>
      </c>
      <c r="AQ267" s="221">
        <v>592.65683434052539</v>
      </c>
      <c r="AR267" s="221">
        <v>573.83785963399998</v>
      </c>
      <c r="AS267" s="221">
        <v>0</v>
      </c>
      <c r="AT267" s="221">
        <v>0</v>
      </c>
    </row>
    <row r="268" spans="3:46" ht="15" customHeight="1">
      <c r="E268" s="142" t="s">
        <v>384</v>
      </c>
      <c r="G268" s="196" t="s">
        <v>120</v>
      </c>
      <c r="H268" s="142" t="s">
        <v>79</v>
      </c>
      <c r="J268" s="142" t="s">
        <v>212</v>
      </c>
      <c r="K268" s="241"/>
      <c r="L268" s="241"/>
      <c r="M268" s="241"/>
      <c r="N268" s="241"/>
      <c r="O268" s="241"/>
      <c r="P268" s="241"/>
      <c r="Q268" s="241"/>
      <c r="R268" s="241"/>
      <c r="S268" s="241"/>
      <c r="T268" s="241"/>
      <c r="U268" s="241"/>
      <c r="V268" s="241"/>
      <c r="W268" s="241"/>
      <c r="X268" s="241"/>
      <c r="AJ268" s="279"/>
      <c r="AK268" s="280"/>
      <c r="AL268" s="279"/>
      <c r="AM268" s="279"/>
      <c r="AN268" s="279"/>
      <c r="AO268" s="221"/>
      <c r="AP268" s="221">
        <v>4.3817771866666675</v>
      </c>
      <c r="AQ268" s="221">
        <v>3.6546000000011567E-3</v>
      </c>
      <c r="AR268" s="221">
        <v>-1.3107083333333336</v>
      </c>
      <c r="AS268" s="221">
        <v>0</v>
      </c>
      <c r="AT268" s="221">
        <v>0</v>
      </c>
    </row>
    <row r="269" spans="3:46" ht="15" customHeight="1">
      <c r="E269" s="142" t="s">
        <v>426</v>
      </c>
      <c r="G269" s="196" t="s">
        <v>120</v>
      </c>
      <c r="H269" s="142" t="s">
        <v>40</v>
      </c>
      <c r="J269" s="142" t="s">
        <v>212</v>
      </c>
      <c r="K269" s="241"/>
      <c r="L269" s="241"/>
      <c r="M269" s="241"/>
      <c r="N269" s="241"/>
      <c r="O269" s="241"/>
      <c r="P269" s="241"/>
      <c r="Q269" s="241"/>
      <c r="R269" s="241"/>
      <c r="S269" s="241"/>
      <c r="T269" s="241"/>
      <c r="U269" s="241"/>
      <c r="V269" s="241"/>
      <c r="W269" s="241"/>
      <c r="X269" s="241"/>
      <c r="AJ269" s="279"/>
      <c r="AK269" s="280"/>
      <c r="AL269" s="279"/>
      <c r="AM269" s="279"/>
      <c r="AN269" s="279"/>
      <c r="AO269" s="221"/>
      <c r="AP269" s="221">
        <v>440.4246928733333</v>
      </c>
      <c r="AQ269" s="221">
        <v>592.65317974052539</v>
      </c>
      <c r="AR269" s="221">
        <v>575.14856796733329</v>
      </c>
      <c r="AS269" s="221">
        <v>0</v>
      </c>
      <c r="AT269" s="221">
        <v>0</v>
      </c>
    </row>
    <row r="270" spans="3:46" ht="15" customHeight="1">
      <c r="E270" s="142" t="s">
        <v>808</v>
      </c>
      <c r="G270" s="196" t="s">
        <v>120</v>
      </c>
      <c r="H270" s="142" t="s">
        <v>809</v>
      </c>
      <c r="J270" s="142" t="s">
        <v>212</v>
      </c>
      <c r="K270" s="241"/>
      <c r="L270" s="241"/>
      <c r="M270" s="241"/>
      <c r="N270" s="241"/>
      <c r="O270" s="241"/>
      <c r="P270" s="241"/>
      <c r="Q270" s="241"/>
      <c r="R270" s="241"/>
      <c r="S270" s="241"/>
      <c r="T270" s="241"/>
      <c r="U270" s="241"/>
      <c r="V270" s="241"/>
      <c r="W270" s="241"/>
      <c r="X270" s="241"/>
      <c r="AJ270" s="279"/>
      <c r="AK270" s="280"/>
      <c r="AL270" s="279"/>
      <c r="AM270" s="279"/>
      <c r="AN270" s="279"/>
      <c r="AO270" s="221"/>
      <c r="AP270" s="221">
        <v>27.54743831</v>
      </c>
      <c r="AQ270" s="221">
        <v>53.166423950000002</v>
      </c>
      <c r="AR270" s="221">
        <v>31.511674629999998</v>
      </c>
      <c r="AS270" s="221">
        <v>0</v>
      </c>
      <c r="AT270" s="221">
        <v>0</v>
      </c>
    </row>
    <row r="271" spans="3:46" ht="15" customHeight="1">
      <c r="E271" s="142" t="s">
        <v>810</v>
      </c>
      <c r="G271" s="143" t="s">
        <v>120</v>
      </c>
      <c r="H271" s="142" t="s">
        <v>811</v>
      </c>
      <c r="I271" s="153"/>
      <c r="J271" s="142" t="s">
        <v>212</v>
      </c>
      <c r="K271" s="241"/>
      <c r="L271" s="241"/>
      <c r="M271" s="241"/>
      <c r="N271" s="241"/>
      <c r="O271" s="241"/>
      <c r="P271" s="241"/>
      <c r="Q271" s="241"/>
      <c r="R271" s="241"/>
      <c r="S271" s="241"/>
      <c r="T271" s="241"/>
      <c r="U271" s="241"/>
      <c r="V271" s="241"/>
      <c r="W271" s="241"/>
      <c r="X271" s="241"/>
      <c r="AJ271" s="279"/>
      <c r="AK271" s="280"/>
      <c r="AL271" s="279"/>
      <c r="AM271" s="279"/>
      <c r="AN271" s="279"/>
      <c r="AO271" s="221">
        <v>436.11944202000006</v>
      </c>
      <c r="AP271" s="221">
        <v>0.80649999999999999</v>
      </c>
      <c r="AQ271" s="221">
        <v>96.216295090525421</v>
      </c>
      <c r="AR271" s="221">
        <v>26.033417002264834</v>
      </c>
      <c r="AS271" s="221">
        <v>0</v>
      </c>
      <c r="AT271" s="221">
        <v>0</v>
      </c>
    </row>
    <row r="272" spans="3:46" ht="15" customHeight="1">
      <c r="E272" s="142" t="s">
        <v>140</v>
      </c>
      <c r="G272" s="143" t="s">
        <v>109</v>
      </c>
      <c r="J272" s="142" t="s">
        <v>212</v>
      </c>
      <c r="K272" s="241"/>
      <c r="L272" s="241"/>
      <c r="M272" s="241"/>
      <c r="N272" s="241"/>
      <c r="O272" s="241"/>
      <c r="P272" s="241"/>
      <c r="Q272" s="241"/>
      <c r="R272" s="241"/>
      <c r="S272" s="241"/>
      <c r="T272" s="241"/>
      <c r="U272" s="241"/>
      <c r="V272" s="241"/>
      <c r="W272" s="241"/>
      <c r="X272" s="241"/>
      <c r="AJ272" s="279"/>
      <c r="AK272" s="280"/>
      <c r="AL272" s="279"/>
      <c r="AM272" s="279"/>
      <c r="AN272" s="251"/>
      <c r="AO272" s="282">
        <v>1.15E-2</v>
      </c>
      <c r="AP272" s="282">
        <v>1.15E-2</v>
      </c>
      <c r="AQ272" s="282">
        <v>1.15E-2</v>
      </c>
      <c r="AR272" s="282">
        <v>1.15E-2</v>
      </c>
      <c r="AS272" s="282">
        <v>1.15E-2</v>
      </c>
      <c r="AT272" s="282">
        <v>1.15E-2</v>
      </c>
    </row>
    <row r="273" spans="3:46" ht="15" customHeight="1">
      <c r="E273" s="142" t="s">
        <v>141</v>
      </c>
      <c r="F273" s="143"/>
      <c r="G273" s="143" t="s">
        <v>13</v>
      </c>
      <c r="I273" s="283">
        <v>0.06</v>
      </c>
      <c r="K273" s="241"/>
      <c r="L273" s="241"/>
      <c r="M273" s="241"/>
      <c r="N273" s="241"/>
      <c r="O273" s="241"/>
      <c r="P273" s="241"/>
      <c r="Q273" s="241"/>
      <c r="R273" s="241"/>
      <c r="S273" s="241"/>
      <c r="T273" s="241"/>
      <c r="U273" s="241"/>
      <c r="V273" s="241"/>
      <c r="W273" s="241"/>
      <c r="X273" s="241"/>
      <c r="AJ273" s="279"/>
      <c r="AK273" s="280"/>
      <c r="AL273" s="279"/>
      <c r="AM273" s="279"/>
      <c r="AN273" s="279"/>
      <c r="AO273" s="279"/>
      <c r="AP273" s="154"/>
      <c r="AQ273" s="154"/>
      <c r="AR273" s="154"/>
      <c r="AS273" s="154"/>
      <c r="AT273" s="154"/>
    </row>
    <row r="274" spans="3:46" ht="15" customHeight="1">
      <c r="E274" s="142" t="s">
        <v>142</v>
      </c>
      <c r="F274" s="143"/>
      <c r="G274" s="143" t="s">
        <v>135</v>
      </c>
      <c r="H274" s="142" t="s">
        <v>157</v>
      </c>
      <c r="I274" s="143"/>
      <c r="J274" s="143" t="s">
        <v>212</v>
      </c>
      <c r="K274" s="241"/>
      <c r="L274" s="241"/>
      <c r="M274" s="241"/>
      <c r="N274" s="241"/>
      <c r="O274" s="241"/>
      <c r="P274" s="241"/>
      <c r="Q274" s="241"/>
      <c r="R274" s="241"/>
      <c r="S274" s="241"/>
      <c r="T274" s="241"/>
      <c r="U274" s="241"/>
      <c r="V274" s="241"/>
      <c r="W274" s="241"/>
      <c r="X274" s="241"/>
      <c r="AJ274" s="279"/>
      <c r="AK274" s="280"/>
      <c r="AL274" s="279"/>
      <c r="AM274" s="279"/>
      <c r="AN274" s="199"/>
      <c r="AO274" s="284">
        <v>1</v>
      </c>
      <c r="AP274" s="284">
        <v>1</v>
      </c>
      <c r="AQ274" s="284">
        <v>1</v>
      </c>
      <c r="AR274" s="284">
        <v>1</v>
      </c>
      <c r="AS274" s="284">
        <v>1</v>
      </c>
      <c r="AT274" s="284">
        <v>1</v>
      </c>
    </row>
    <row r="275" spans="3:46" ht="15" customHeight="1">
      <c r="E275" s="153"/>
      <c r="F275" s="153"/>
      <c r="G275" s="153"/>
      <c r="H275" s="153"/>
      <c r="I275" s="153"/>
      <c r="J275" s="241"/>
      <c r="K275" s="241"/>
      <c r="L275" s="241"/>
      <c r="M275" s="241"/>
      <c r="N275" s="241"/>
      <c r="O275" s="241"/>
      <c r="P275" s="241"/>
      <c r="Q275" s="241"/>
      <c r="R275" s="241"/>
      <c r="S275" s="241"/>
      <c r="T275" s="241"/>
      <c r="U275" s="241"/>
      <c r="V275" s="241"/>
      <c r="W275" s="241"/>
      <c r="X275" s="241"/>
      <c r="AJ275" s="279"/>
      <c r="AK275" s="280"/>
      <c r="AL275" s="279"/>
      <c r="AM275" s="279"/>
      <c r="AN275" s="279"/>
      <c r="AO275" s="279"/>
      <c r="AP275" s="279"/>
      <c r="AQ275" s="279"/>
      <c r="AR275" s="279"/>
      <c r="AS275" s="279"/>
      <c r="AT275" s="279"/>
    </row>
    <row r="276" spans="3:46" ht="15" customHeight="1">
      <c r="C276" s="148" t="s">
        <v>272</v>
      </c>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J276" s="148"/>
      <c r="AK276" s="148"/>
      <c r="AL276" s="148"/>
      <c r="AM276" s="148"/>
      <c r="AN276" s="148"/>
      <c r="AO276" s="148"/>
      <c r="AP276" s="148"/>
      <c r="AQ276" s="148"/>
      <c r="AR276" s="148"/>
      <c r="AS276" s="148"/>
      <c r="AT276" s="148"/>
    </row>
    <row r="277" spans="3:46" ht="15" customHeight="1">
      <c r="E277" s="153"/>
      <c r="F277" s="153"/>
      <c r="G277" s="153"/>
      <c r="H277" s="153"/>
      <c r="I277" s="153"/>
      <c r="J277" s="195"/>
      <c r="K277" s="195"/>
      <c r="L277" s="195"/>
      <c r="M277" s="195"/>
      <c r="N277" s="195"/>
      <c r="O277" s="195"/>
      <c r="P277" s="195"/>
      <c r="Q277" s="195"/>
      <c r="R277" s="195"/>
      <c r="S277" s="195"/>
      <c r="T277" s="195"/>
      <c r="U277" s="195"/>
      <c r="V277" s="195"/>
      <c r="W277" s="195"/>
      <c r="X277" s="195"/>
      <c r="Y277" s="258"/>
      <c r="Z277" s="258"/>
      <c r="AA277" s="258"/>
      <c r="AB277" s="227"/>
      <c r="AC277" s="227"/>
      <c r="AD277" s="227"/>
      <c r="AE277" s="227"/>
      <c r="AF277" s="227"/>
      <c r="AG277" s="227"/>
      <c r="AH277" s="227"/>
      <c r="AI277" s="227"/>
      <c r="AJ277" s="227"/>
      <c r="AK277" s="227"/>
      <c r="AL277" s="227"/>
      <c r="AM277" s="227"/>
      <c r="AN277" s="227"/>
      <c r="AO277" s="227"/>
      <c r="AP277" s="227"/>
      <c r="AQ277" s="227"/>
      <c r="AR277" s="227"/>
      <c r="AS277" s="227"/>
      <c r="AT277" s="227"/>
    </row>
    <row r="278" spans="3:46" ht="15" customHeight="1">
      <c r="E278" s="153" t="s">
        <v>273</v>
      </c>
      <c r="F278" s="153"/>
      <c r="G278" s="153" t="s">
        <v>13</v>
      </c>
      <c r="H278" s="153"/>
      <c r="J278" s="241"/>
      <c r="K278" s="241"/>
      <c r="L278" s="241"/>
      <c r="M278" s="241"/>
      <c r="N278" s="241"/>
      <c r="O278" s="241"/>
      <c r="P278" s="241"/>
      <c r="Q278" s="241"/>
      <c r="R278" s="241"/>
      <c r="S278" s="241"/>
      <c r="T278" s="241"/>
      <c r="U278" s="241"/>
      <c r="V278" s="241"/>
      <c r="W278" s="241"/>
      <c r="X278" s="241"/>
      <c r="Y278" s="153"/>
      <c r="Z278" s="153"/>
      <c r="AB278" s="153"/>
      <c r="AC278" s="153"/>
      <c r="AE278" s="153"/>
      <c r="AG278" s="153"/>
      <c r="AH278" s="227"/>
      <c r="AI278" s="227"/>
      <c r="AJ278" s="227"/>
      <c r="AK278" s="227"/>
      <c r="AL278" s="227"/>
      <c r="AM278" s="227"/>
      <c r="AN278" s="227"/>
      <c r="AO278" s="227"/>
      <c r="AP278" s="282">
        <v>0.05</v>
      </c>
      <c r="AQ278" s="282">
        <v>0.05</v>
      </c>
      <c r="AR278" s="282">
        <v>0.05</v>
      </c>
      <c r="AS278" s="282">
        <v>0.05</v>
      </c>
      <c r="AT278" s="282">
        <v>0.05</v>
      </c>
    </row>
    <row r="279" spans="3:46" ht="15" customHeight="1">
      <c r="E279" s="153" t="s">
        <v>166</v>
      </c>
      <c r="F279" s="153"/>
      <c r="G279" s="153" t="s">
        <v>13</v>
      </c>
      <c r="H279" s="153"/>
      <c r="J279" s="241"/>
      <c r="K279" s="241"/>
      <c r="L279" s="241"/>
      <c r="M279" s="241"/>
      <c r="N279" s="241"/>
      <c r="O279" s="241"/>
      <c r="P279" s="241"/>
      <c r="Q279" s="241"/>
      <c r="R279" s="241"/>
      <c r="S279" s="241"/>
      <c r="T279" s="241"/>
      <c r="U279" s="241"/>
      <c r="V279" s="241"/>
      <c r="W279" s="241"/>
      <c r="X279" s="241"/>
      <c r="AH279" s="227"/>
      <c r="AI279" s="227"/>
      <c r="AJ279" s="227"/>
      <c r="AK279" s="227"/>
      <c r="AL279" s="227"/>
      <c r="AM279" s="227"/>
      <c r="AN279" s="227"/>
      <c r="AO279" s="227"/>
      <c r="AP279" s="282">
        <v>0.05</v>
      </c>
      <c r="AQ279" s="282">
        <v>0.05</v>
      </c>
      <c r="AR279" s="282">
        <v>0.05</v>
      </c>
      <c r="AS279" s="282">
        <v>0.05</v>
      </c>
      <c r="AT279" s="282">
        <v>0.05</v>
      </c>
    </row>
    <row r="280" spans="3:46" ht="15" customHeight="1">
      <c r="E280" s="143" t="s">
        <v>274</v>
      </c>
      <c r="F280" s="143"/>
      <c r="G280" s="143" t="s">
        <v>13</v>
      </c>
      <c r="H280" s="143"/>
      <c r="J280" s="195"/>
      <c r="K280" s="195"/>
      <c r="L280" s="195"/>
      <c r="M280" s="195"/>
      <c r="N280" s="195"/>
      <c r="O280" s="195"/>
      <c r="P280" s="195"/>
      <c r="Q280" s="195"/>
      <c r="R280" s="195"/>
      <c r="S280" s="195"/>
      <c r="T280" s="195"/>
      <c r="U280" s="195"/>
      <c r="V280" s="195"/>
      <c r="W280" s="195"/>
      <c r="X280" s="195"/>
      <c r="AH280" s="227"/>
      <c r="AI280" s="227"/>
      <c r="AJ280" s="227"/>
      <c r="AK280" s="227"/>
      <c r="AL280" s="227"/>
      <c r="AM280" s="227"/>
      <c r="AN280" s="227"/>
      <c r="AO280" s="227"/>
      <c r="AP280" s="282">
        <v>0.03</v>
      </c>
      <c r="AQ280" s="282">
        <v>0.03</v>
      </c>
      <c r="AR280" s="282">
        <v>0.03</v>
      </c>
      <c r="AS280" s="282">
        <v>0.03</v>
      </c>
      <c r="AT280" s="282">
        <v>0.03</v>
      </c>
    </row>
    <row r="281" spans="3:46" s="153" customFormat="1" ht="15" customHeight="1">
      <c r="E281" s="153" t="s">
        <v>275</v>
      </c>
      <c r="G281" s="143" t="s">
        <v>13</v>
      </c>
      <c r="I281" s="265"/>
      <c r="J281" s="241"/>
      <c r="K281" s="241"/>
      <c r="L281" s="241"/>
      <c r="M281" s="241"/>
      <c r="N281" s="241"/>
      <c r="O281" s="241"/>
      <c r="P281" s="241"/>
      <c r="Q281" s="241"/>
      <c r="R281" s="241"/>
      <c r="S281" s="241"/>
      <c r="T281" s="241"/>
      <c r="U281" s="241"/>
      <c r="V281" s="241"/>
      <c r="W281" s="241"/>
      <c r="X281" s="241"/>
      <c r="AH281" s="227"/>
      <c r="AI281" s="227"/>
      <c r="AJ281" s="227"/>
      <c r="AK281" s="227"/>
      <c r="AL281" s="227"/>
      <c r="AM281" s="227"/>
      <c r="AN281" s="227"/>
      <c r="AO281" s="227"/>
      <c r="AP281" s="282">
        <v>0.6</v>
      </c>
      <c r="AQ281" s="282">
        <v>0.6</v>
      </c>
      <c r="AR281" s="282">
        <v>0.6</v>
      </c>
      <c r="AS281" s="282">
        <v>0.6</v>
      </c>
      <c r="AT281" s="282">
        <v>0.6</v>
      </c>
    </row>
    <row r="282" spans="3:46" ht="15" customHeight="1">
      <c r="E282" s="153" t="s">
        <v>276</v>
      </c>
      <c r="F282" s="153"/>
      <c r="G282" s="143" t="s">
        <v>13</v>
      </c>
      <c r="H282" s="153"/>
      <c r="I282" s="153"/>
      <c r="J282" s="241"/>
      <c r="K282" s="241"/>
      <c r="L282" s="241"/>
      <c r="M282" s="241"/>
      <c r="N282" s="241"/>
      <c r="O282" s="241"/>
      <c r="P282" s="241"/>
      <c r="Q282" s="241"/>
      <c r="R282" s="241"/>
      <c r="S282" s="241"/>
      <c r="T282" s="241"/>
      <c r="U282" s="241"/>
      <c r="V282" s="241"/>
      <c r="W282" s="241"/>
      <c r="X282" s="241"/>
      <c r="AH282" s="227"/>
      <c r="AI282" s="227"/>
      <c r="AJ282" s="227"/>
      <c r="AK282" s="227"/>
      <c r="AL282" s="227"/>
      <c r="AM282" s="227"/>
      <c r="AN282" s="227"/>
      <c r="AO282" s="227"/>
      <c r="AP282" s="282">
        <v>0.3</v>
      </c>
      <c r="AQ282" s="282">
        <v>0.3</v>
      </c>
      <c r="AR282" s="282">
        <v>0.3</v>
      </c>
      <c r="AS282" s="282">
        <v>0.3</v>
      </c>
      <c r="AT282" s="282">
        <v>0.3</v>
      </c>
    </row>
    <row r="283" spans="3:46" ht="15" customHeight="1">
      <c r="E283" s="153"/>
      <c r="F283" s="153"/>
      <c r="G283" s="153"/>
      <c r="H283" s="153"/>
      <c r="I283" s="153"/>
      <c r="J283" s="241"/>
      <c r="K283" s="241"/>
      <c r="L283" s="241"/>
      <c r="M283" s="241"/>
      <c r="N283" s="241"/>
      <c r="O283" s="241"/>
      <c r="P283" s="241"/>
      <c r="Q283" s="241"/>
      <c r="R283" s="241"/>
      <c r="S283" s="241"/>
      <c r="T283" s="241"/>
      <c r="U283" s="241"/>
      <c r="V283" s="241"/>
      <c r="W283" s="241"/>
      <c r="X283" s="241"/>
      <c r="AJ283" s="279"/>
      <c r="AK283" s="280"/>
      <c r="AL283" s="279"/>
      <c r="AM283" s="279"/>
      <c r="AN283" s="279"/>
      <c r="AO283" s="279"/>
      <c r="AP283" s="279"/>
      <c r="AQ283" s="279"/>
      <c r="AR283" s="279"/>
      <c r="AS283" s="279"/>
      <c r="AT283" s="279"/>
    </row>
    <row r="284" spans="3:46" ht="15" customHeight="1">
      <c r="C284" s="148" t="s">
        <v>277</v>
      </c>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row>
    <row r="285" spans="3:46" ht="15" customHeight="1"/>
    <row r="286" spans="3:46" ht="15" customHeight="1">
      <c r="E286" s="142" t="s">
        <v>278</v>
      </c>
      <c r="G286" s="142" t="s">
        <v>279</v>
      </c>
      <c r="I286" s="285">
        <v>2</v>
      </c>
    </row>
    <row r="287" spans="3:46" ht="15" customHeight="1">
      <c r="AP287" s="258"/>
      <c r="AQ287" s="258"/>
      <c r="AR287" s="258"/>
      <c r="AS287" s="258"/>
      <c r="AT287" s="258"/>
    </row>
    <row r="288" spans="3:46" ht="15" customHeight="1">
      <c r="E288" s="142" t="s">
        <v>280</v>
      </c>
      <c r="G288" s="142" t="s">
        <v>13</v>
      </c>
      <c r="AF288" s="251"/>
      <c r="AG288" s="251"/>
      <c r="AP288" s="282">
        <v>0.31</v>
      </c>
      <c r="AQ288" s="282">
        <v>0.31</v>
      </c>
      <c r="AR288" s="282">
        <v>0.31</v>
      </c>
      <c r="AS288" s="282">
        <v>0.31</v>
      </c>
      <c r="AT288" s="282">
        <v>0.31</v>
      </c>
    </row>
    <row r="289" spans="2:48" ht="15" customHeight="1">
      <c r="E289" s="142" t="s">
        <v>281</v>
      </c>
      <c r="G289" s="142" t="s">
        <v>13</v>
      </c>
      <c r="AF289" s="251"/>
      <c r="AG289" s="251"/>
      <c r="AP289" s="282">
        <v>0.7</v>
      </c>
      <c r="AQ289" s="282">
        <v>0.7</v>
      </c>
      <c r="AR289" s="282">
        <v>0.7</v>
      </c>
      <c r="AS289" s="282">
        <v>0.7</v>
      </c>
      <c r="AT289" s="282">
        <v>0.7</v>
      </c>
    </row>
    <row r="290" spans="2:48" ht="15" customHeight="1">
      <c r="E290" s="142" t="s">
        <v>282</v>
      </c>
      <c r="G290" s="142" t="s">
        <v>13</v>
      </c>
      <c r="AF290" s="251"/>
      <c r="AG290" s="251"/>
      <c r="AP290" s="282">
        <v>1</v>
      </c>
      <c r="AQ290" s="282">
        <v>1</v>
      </c>
      <c r="AR290" s="282">
        <v>1</v>
      </c>
      <c r="AS290" s="282">
        <v>1</v>
      </c>
      <c r="AT290" s="282">
        <v>1</v>
      </c>
    </row>
    <row r="291" spans="2:48" ht="15" customHeight="1">
      <c r="AO291" s="278"/>
      <c r="AP291" s="278"/>
      <c r="AQ291" s="278"/>
      <c r="AR291" s="278"/>
      <c r="AS291" s="278"/>
      <c r="AT291" s="278"/>
    </row>
    <row r="292" spans="2:48" s="197" customFormat="1" ht="15" customHeight="1">
      <c r="E292" s="142" t="s">
        <v>283</v>
      </c>
      <c r="G292" s="258" t="s">
        <v>13</v>
      </c>
      <c r="I292" s="282">
        <v>0.5</v>
      </c>
      <c r="J292" s="234"/>
      <c r="K292" s="234"/>
      <c r="L292" s="234"/>
      <c r="M292" s="234"/>
      <c r="N292" s="234"/>
      <c r="O292" s="234"/>
      <c r="P292" s="234"/>
      <c r="Q292" s="234"/>
      <c r="R292" s="234"/>
      <c r="S292" s="234"/>
      <c r="T292" s="234"/>
      <c r="U292" s="234"/>
      <c r="V292" s="234"/>
      <c r="W292" s="234"/>
      <c r="X292" s="234"/>
      <c r="AH292" s="286"/>
      <c r="AV292" s="142"/>
    </row>
    <row r="293" spans="2:48" s="197" customFormat="1" ht="15" customHeight="1">
      <c r="E293" s="142"/>
      <c r="G293" s="143"/>
      <c r="I293" s="143"/>
      <c r="J293" s="234"/>
      <c r="K293" s="234"/>
      <c r="L293" s="234"/>
      <c r="M293" s="234"/>
      <c r="N293" s="234"/>
      <c r="O293" s="234"/>
      <c r="P293" s="234"/>
      <c r="Q293" s="234"/>
      <c r="R293" s="234"/>
      <c r="S293" s="234"/>
      <c r="T293" s="234"/>
      <c r="U293" s="234"/>
      <c r="V293" s="234"/>
      <c r="W293" s="234"/>
      <c r="X293" s="234"/>
      <c r="AH293" s="286"/>
    </row>
    <row r="294" spans="2:48" ht="15" customHeight="1">
      <c r="B294" s="144" t="s">
        <v>284</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row>
    <row r="295" spans="2:48" ht="15" customHeight="1"/>
    <row r="296" spans="2:48" ht="15" customHeight="1">
      <c r="E296" s="142" t="s">
        <v>243</v>
      </c>
      <c r="G296" s="142" t="s">
        <v>13</v>
      </c>
      <c r="H296" s="142" t="s">
        <v>676</v>
      </c>
      <c r="I296" s="287">
        <v>0.6</v>
      </c>
    </row>
    <row r="297" spans="2:48" ht="15" customHeight="1">
      <c r="E297" s="143" t="s">
        <v>285</v>
      </c>
      <c r="F297" s="159"/>
      <c r="G297" s="142" t="s">
        <v>129</v>
      </c>
      <c r="H297" s="143" t="s">
        <v>677</v>
      </c>
      <c r="I297" s="287">
        <v>0.03</v>
      </c>
    </row>
    <row r="298" spans="2:48" ht="15" customHeight="1">
      <c r="E298" s="143" t="s">
        <v>286</v>
      </c>
      <c r="F298" s="226"/>
      <c r="G298" s="142" t="s">
        <v>129</v>
      </c>
      <c r="H298" s="143" t="s">
        <v>678</v>
      </c>
      <c r="I298" s="287">
        <v>0.04</v>
      </c>
    </row>
    <row r="299" spans="2:48" ht="15" customHeight="1">
      <c r="E299" s="288" t="s">
        <v>287</v>
      </c>
      <c r="F299" s="226"/>
      <c r="G299" s="142" t="s">
        <v>13</v>
      </c>
      <c r="H299" s="143" t="s">
        <v>679</v>
      </c>
      <c r="I299" s="287">
        <v>0.5</v>
      </c>
    </row>
    <row r="300" spans="2:48" ht="15" customHeight="1">
      <c r="E300" s="288" t="s">
        <v>288</v>
      </c>
      <c r="F300" s="159"/>
      <c r="G300" s="142" t="s">
        <v>13</v>
      </c>
      <c r="H300" s="143" t="s">
        <v>680</v>
      </c>
      <c r="I300" s="287">
        <v>0.9</v>
      </c>
    </row>
    <row r="301" spans="2:48" ht="15" customHeight="1"/>
    <row r="302" spans="2:48" ht="15" customHeight="1">
      <c r="B302" s="218" t="s">
        <v>289</v>
      </c>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K302" s="218"/>
      <c r="AL302" s="218"/>
      <c r="AM302" s="218"/>
      <c r="AN302" s="218"/>
      <c r="AO302" s="218"/>
      <c r="AP302" s="218"/>
      <c r="AQ302" s="218"/>
      <c r="AR302" s="218"/>
      <c r="AS302" s="218"/>
      <c r="AT302" s="218"/>
    </row>
    <row r="303" spans="2:48" ht="15" customHeight="1">
      <c r="J303" s="195"/>
      <c r="K303" s="195"/>
      <c r="L303" s="195"/>
      <c r="M303" s="195"/>
      <c r="N303" s="195"/>
      <c r="O303" s="195"/>
      <c r="P303" s="195"/>
      <c r="Q303" s="195"/>
      <c r="R303" s="195"/>
      <c r="S303" s="195"/>
      <c r="T303" s="195"/>
      <c r="U303" s="195"/>
      <c r="V303" s="195"/>
      <c r="W303" s="195"/>
      <c r="X303" s="195"/>
    </row>
    <row r="304" spans="2:48" ht="15" customHeight="1">
      <c r="C304" s="194" t="s">
        <v>290</v>
      </c>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row>
    <row r="305" spans="3:57" ht="15" customHeight="1">
      <c r="J305" s="195"/>
      <c r="K305" s="195"/>
      <c r="L305" s="195"/>
      <c r="M305" s="195"/>
      <c r="N305" s="195"/>
      <c r="O305" s="195"/>
      <c r="P305" s="195"/>
      <c r="Q305" s="195"/>
      <c r="R305" s="195"/>
      <c r="S305" s="195"/>
      <c r="T305" s="195"/>
      <c r="U305" s="195"/>
      <c r="V305" s="195"/>
      <c r="W305" s="195"/>
      <c r="X305" s="195"/>
    </row>
    <row r="306" spans="3:57" s="196" customFormat="1" ht="15" customHeight="1">
      <c r="E306" s="197" t="s">
        <v>291</v>
      </c>
      <c r="G306" s="196" t="s">
        <v>106</v>
      </c>
      <c r="H306" s="196" t="s">
        <v>292</v>
      </c>
      <c r="I306" s="201"/>
      <c r="AE306" s="199"/>
      <c r="AF306" s="199"/>
      <c r="AG306" s="199"/>
      <c r="AH306" s="142"/>
      <c r="AI306" s="142"/>
      <c r="AJ306" s="142"/>
      <c r="AK306" s="142"/>
      <c r="AL306" s="142"/>
      <c r="AM306" s="142"/>
      <c r="AN306" s="142"/>
      <c r="AO306" s="142"/>
      <c r="AP306" s="153">
        <v>13.771432393098941</v>
      </c>
      <c r="AQ306" s="153">
        <v>10.826670110962933</v>
      </c>
      <c r="AR306" s="153">
        <v>13.940920442903888</v>
      </c>
      <c r="AS306" s="153">
        <v>20.462757005389861</v>
      </c>
      <c r="AT306" s="153">
        <v>9.1896514640335401</v>
      </c>
    </row>
    <row r="307" spans="3:57" s="196" customFormat="1" ht="15" customHeight="1">
      <c r="E307" s="197" t="s">
        <v>293</v>
      </c>
      <c r="G307" s="196" t="s">
        <v>106</v>
      </c>
      <c r="H307" s="196" t="s">
        <v>294</v>
      </c>
      <c r="I307" s="201"/>
      <c r="AE307" s="199"/>
      <c r="AF307" s="199"/>
      <c r="AG307" s="199"/>
      <c r="AH307" s="142"/>
      <c r="AI307" s="142"/>
      <c r="AJ307" s="142"/>
      <c r="AK307" s="142"/>
      <c r="AL307" s="142"/>
      <c r="AM307" s="142"/>
      <c r="AN307" s="142"/>
      <c r="AO307" s="142"/>
      <c r="AP307" s="153">
        <v>1.5443765250904034</v>
      </c>
      <c r="AQ307" s="153">
        <v>1.6772055933519219</v>
      </c>
      <c r="AR307" s="153">
        <v>4.3299470531011286</v>
      </c>
      <c r="AS307" s="153">
        <v>14.745728400604168</v>
      </c>
      <c r="AT307" s="153">
        <v>14.787320077560105</v>
      </c>
    </row>
    <row r="308" spans="3:57" s="196" customFormat="1" ht="15" customHeight="1">
      <c r="E308" s="197" t="s">
        <v>295</v>
      </c>
      <c r="G308" s="196" t="s">
        <v>106</v>
      </c>
      <c r="H308" s="196" t="s">
        <v>296</v>
      </c>
      <c r="I308" s="201"/>
      <c r="AE308" s="199"/>
      <c r="AF308" s="199"/>
      <c r="AG308" s="199"/>
      <c r="AH308" s="142"/>
      <c r="AI308" s="142"/>
      <c r="AJ308" s="142"/>
      <c r="AK308" s="142"/>
      <c r="AL308" s="142"/>
      <c r="AM308" s="142"/>
      <c r="AN308" s="142"/>
      <c r="AO308" s="142"/>
      <c r="AP308" s="153">
        <v>1.6099631485179029</v>
      </c>
      <c r="AQ308" s="153">
        <v>2.162444665470229</v>
      </c>
      <c r="AR308" s="153">
        <v>2.4477860122091393</v>
      </c>
      <c r="AS308" s="153">
        <v>5.0568519641454825</v>
      </c>
      <c r="AT308" s="153">
        <v>8.2594893081697567</v>
      </c>
    </row>
    <row r="309" spans="3:57" s="196" customFormat="1" ht="15" customHeight="1">
      <c r="E309" s="197" t="s">
        <v>297</v>
      </c>
      <c r="G309" s="196" t="s">
        <v>106</v>
      </c>
      <c r="H309" s="196" t="s">
        <v>298</v>
      </c>
      <c r="I309" s="201"/>
      <c r="AE309" s="199"/>
      <c r="AF309" s="199"/>
      <c r="AG309" s="199"/>
      <c r="AH309" s="142"/>
      <c r="AI309" s="142"/>
      <c r="AJ309" s="142"/>
      <c r="AK309" s="142"/>
      <c r="AL309" s="142"/>
      <c r="AM309" s="142"/>
      <c r="AN309" s="142"/>
      <c r="AO309" s="142"/>
      <c r="AP309" s="153">
        <v>2.9944705103202169</v>
      </c>
      <c r="AQ309" s="153">
        <v>2.5975313898348156</v>
      </c>
      <c r="AR309" s="153">
        <v>1.6587290744118379</v>
      </c>
      <c r="AS309" s="153">
        <v>2.6102313742928551</v>
      </c>
      <c r="AT309" s="153">
        <v>4.011230681370713</v>
      </c>
    </row>
    <row r="310" spans="3:57" s="196" customFormat="1" ht="15" customHeight="1">
      <c r="E310" s="197" t="s">
        <v>299</v>
      </c>
      <c r="G310" s="196" t="s">
        <v>106</v>
      </c>
      <c r="H310" s="196" t="s">
        <v>300</v>
      </c>
      <c r="I310" s="201"/>
      <c r="AE310" s="199"/>
      <c r="AF310" s="199"/>
      <c r="AG310" s="199"/>
      <c r="AH310" s="142"/>
      <c r="AI310" s="142"/>
      <c r="AJ310" s="142"/>
      <c r="AK310" s="142"/>
      <c r="AL310" s="142"/>
      <c r="AM310" s="142"/>
      <c r="AN310" s="142"/>
      <c r="AO310" s="142"/>
      <c r="AP310" s="153">
        <v>77.405965597766027</v>
      </c>
      <c r="AQ310" s="153">
        <v>76.892270474896208</v>
      </c>
      <c r="AR310" s="153">
        <v>83.861036908543397</v>
      </c>
      <c r="AS310" s="153">
        <v>74.857756954409624</v>
      </c>
      <c r="AT310" s="153">
        <v>74.900387829695589</v>
      </c>
    </row>
    <row r="311" spans="3:57" s="196" customFormat="1" ht="15" customHeight="1">
      <c r="E311" s="197" t="s">
        <v>203</v>
      </c>
      <c r="G311" s="196" t="s">
        <v>106</v>
      </c>
      <c r="I311" s="201"/>
      <c r="AE311" s="199"/>
      <c r="AF311" s="199"/>
      <c r="AG311" s="199"/>
      <c r="AH311" s="142"/>
      <c r="AI311" s="142"/>
      <c r="AJ311" s="142"/>
      <c r="AK311" s="142"/>
      <c r="AL311" s="142"/>
      <c r="AM311" s="142"/>
      <c r="AN311" s="142"/>
      <c r="AO311" s="142"/>
      <c r="AP311" s="203">
        <v>97.326208174793493</v>
      </c>
      <c r="AQ311" s="203">
        <v>94.156122234516104</v>
      </c>
      <c r="AR311" s="203">
        <v>106.2384194911694</v>
      </c>
      <c r="AS311" s="203">
        <v>117.73332569884198</v>
      </c>
      <c r="AT311" s="203">
        <v>111.14807936082971</v>
      </c>
    </row>
    <row r="312" spans="3:57" s="196" customFormat="1" ht="15" customHeight="1">
      <c r="E312" s="289" t="s">
        <v>301</v>
      </c>
      <c r="I312" s="201"/>
      <c r="AE312" s="199"/>
      <c r="AF312" s="199"/>
      <c r="AG312" s="199"/>
      <c r="AH312" s="142"/>
      <c r="AI312" s="142"/>
      <c r="AJ312" s="142"/>
      <c r="AK312" s="142"/>
      <c r="AL312" s="142"/>
      <c r="AM312" s="142"/>
      <c r="AN312" s="142"/>
      <c r="AO312" s="142"/>
      <c r="AP312" s="290">
        <v>0</v>
      </c>
      <c r="AQ312" s="290">
        <v>0</v>
      </c>
      <c r="AR312" s="290">
        <v>0</v>
      </c>
      <c r="AS312" s="290">
        <v>0</v>
      </c>
      <c r="AT312" s="290">
        <v>0</v>
      </c>
    </row>
    <row r="313" spans="3:57" s="196" customFormat="1" ht="15" customHeight="1">
      <c r="E313" s="289" t="s">
        <v>301</v>
      </c>
      <c r="I313" s="201"/>
      <c r="AE313" s="199"/>
      <c r="AF313" s="199"/>
      <c r="AG313" s="199"/>
      <c r="AH313" s="142"/>
      <c r="AI313" s="142"/>
      <c r="AJ313" s="142"/>
      <c r="AK313" s="142"/>
      <c r="AL313" s="142"/>
      <c r="AM313" s="142"/>
      <c r="AN313" s="142"/>
      <c r="AO313" s="142"/>
      <c r="AP313" s="290">
        <v>0</v>
      </c>
      <c r="AQ313" s="290">
        <v>0</v>
      </c>
      <c r="AR313" s="290">
        <v>0</v>
      </c>
      <c r="AS313" s="290">
        <v>0</v>
      </c>
      <c r="AT313" s="290">
        <v>0</v>
      </c>
    </row>
    <row r="314" spans="3:57" s="196" customFormat="1" ht="15" customHeight="1">
      <c r="E314" s="197"/>
      <c r="I314" s="201"/>
      <c r="AH314" s="142"/>
      <c r="AI314" s="142"/>
      <c r="AJ314" s="142"/>
      <c r="AK314" s="142"/>
      <c r="AL314" s="142"/>
      <c r="AM314" s="142"/>
      <c r="AN314" s="142"/>
      <c r="AO314" s="142"/>
      <c r="AP314" s="142"/>
      <c r="AQ314" s="142"/>
      <c r="AR314" s="142"/>
      <c r="AS314" s="142"/>
      <c r="AT314" s="142"/>
    </row>
    <row r="315" spans="3:57" ht="15" customHeight="1">
      <c r="C315" s="194" t="s">
        <v>302</v>
      </c>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row>
    <row r="316" spans="3:57" s="196" customFormat="1" ht="15" customHeight="1">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V316" s="291" t="s">
        <v>303</v>
      </c>
    </row>
    <row r="317" spans="3:57" s="196" customFormat="1" ht="15" customHeight="1">
      <c r="E317" s="142"/>
      <c r="G317" s="204"/>
      <c r="I317" s="201"/>
      <c r="AH317" s="204"/>
      <c r="AI317" s="204"/>
      <c r="AJ317" s="204"/>
      <c r="AK317" s="204"/>
      <c r="AL317" s="204"/>
      <c r="AM317" s="204"/>
      <c r="AN317" s="204"/>
      <c r="AO317" s="292"/>
      <c r="AP317" s="292"/>
      <c r="AQ317" s="204"/>
      <c r="AR317" s="204"/>
      <c r="AS317" s="204"/>
      <c r="AT317" s="204"/>
      <c r="AV317" s="141">
        <v>44651</v>
      </c>
      <c r="AW317" s="141">
        <v>45016</v>
      </c>
      <c r="AX317" s="141">
        <v>45382</v>
      </c>
      <c r="AY317" s="141">
        <v>45747</v>
      </c>
      <c r="AZ317" s="141">
        <v>46112</v>
      </c>
    </row>
    <row r="318" spans="3:57" s="196" customFormat="1" ht="15" customHeight="1">
      <c r="E318" s="293" t="s">
        <v>454</v>
      </c>
      <c r="F318" s="294"/>
      <c r="G318" s="294" t="s">
        <v>106</v>
      </c>
      <c r="H318" s="293" t="s">
        <v>292</v>
      </c>
      <c r="I318" s="295"/>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6"/>
      <c r="AI318" s="296"/>
      <c r="AJ318" s="296"/>
      <c r="AK318" s="296"/>
      <c r="AL318" s="296"/>
      <c r="AM318" s="296"/>
      <c r="AN318" s="296"/>
      <c r="AO318" s="297"/>
      <c r="AP318" s="298">
        <v>0</v>
      </c>
      <c r="AQ318" s="299">
        <v>0</v>
      </c>
      <c r="AR318" s="299">
        <v>0</v>
      </c>
      <c r="AS318" s="299">
        <v>0</v>
      </c>
      <c r="AT318" s="299">
        <v>0</v>
      </c>
      <c r="AU318" s="294"/>
      <c r="AV318" s="300">
        <v>0</v>
      </c>
      <c r="AW318" s="300">
        <v>0</v>
      </c>
      <c r="AX318" s="300">
        <v>0</v>
      </c>
      <c r="AY318" s="300">
        <v>0</v>
      </c>
      <c r="AZ318" s="301">
        <v>0</v>
      </c>
      <c r="BB318" s="302" t="str">
        <f t="shared" ref="BB318:BE337" si="0">INDEX(BB$21:BB$63,MATCH($E318,$E$21:$E$63,0))</f>
        <v>TIM</v>
      </c>
      <c r="BC318" s="303" t="str">
        <f t="shared" si="0"/>
        <v>RPEs Apply</v>
      </c>
      <c r="BD318" s="303" t="str">
        <f t="shared" si="0"/>
        <v>CapRate 1 (Baseline excl. Repex)</v>
      </c>
      <c r="BE318" s="304" t="str">
        <f t="shared" si="0"/>
        <v>Fast/Slow Split (excl repex)</v>
      </c>
    </row>
    <row r="319" spans="3:57" s="196" customFormat="1" ht="15" customHeight="1">
      <c r="E319" s="305" t="s">
        <v>454</v>
      </c>
      <c r="G319" s="196" t="s">
        <v>106</v>
      </c>
      <c r="H319" s="305" t="s">
        <v>294</v>
      </c>
      <c r="I319" s="142"/>
      <c r="AH319" s="204"/>
      <c r="AI319" s="204"/>
      <c r="AJ319" s="204"/>
      <c r="AK319" s="204"/>
      <c r="AL319" s="204"/>
      <c r="AM319" s="204"/>
      <c r="AN319" s="204"/>
      <c r="AO319" s="306"/>
      <c r="AP319" s="307">
        <v>0</v>
      </c>
      <c r="AQ319" s="308">
        <v>0</v>
      </c>
      <c r="AR319" s="308">
        <v>0</v>
      </c>
      <c r="AS319" s="308">
        <v>0</v>
      </c>
      <c r="AT319" s="308">
        <v>0</v>
      </c>
      <c r="AV319" s="238">
        <v>0</v>
      </c>
      <c r="AW319" s="238">
        <v>0</v>
      </c>
      <c r="AX319" s="238">
        <v>0</v>
      </c>
      <c r="AY319" s="238">
        <v>0</v>
      </c>
      <c r="AZ319" s="309">
        <v>0</v>
      </c>
      <c r="BB319" s="310" t="str">
        <f t="shared" si="0"/>
        <v>TIM</v>
      </c>
      <c r="BC319" s="196" t="str">
        <f t="shared" si="0"/>
        <v>RPEs Apply</v>
      </c>
      <c r="BD319" s="196" t="str">
        <f t="shared" si="0"/>
        <v>CapRate 1 (Baseline excl. Repex)</v>
      </c>
      <c r="BE319" s="311" t="str">
        <f t="shared" si="0"/>
        <v>Fast/Slow Split (excl repex)</v>
      </c>
    </row>
    <row r="320" spans="3:57" s="196" customFormat="1" ht="15" customHeight="1">
      <c r="E320" s="305" t="s">
        <v>454</v>
      </c>
      <c r="G320" s="196" t="s">
        <v>106</v>
      </c>
      <c r="H320" s="305" t="s">
        <v>296</v>
      </c>
      <c r="I320" s="142"/>
      <c r="AH320" s="204"/>
      <c r="AI320" s="204"/>
      <c r="AJ320" s="204"/>
      <c r="AK320" s="204"/>
      <c r="AL320" s="204"/>
      <c r="AM320" s="204"/>
      <c r="AN320" s="204"/>
      <c r="AO320" s="306"/>
      <c r="AP320" s="307">
        <v>0</v>
      </c>
      <c r="AQ320" s="308">
        <v>0</v>
      </c>
      <c r="AR320" s="308">
        <v>0</v>
      </c>
      <c r="AS320" s="308">
        <v>0</v>
      </c>
      <c r="AT320" s="308">
        <v>0</v>
      </c>
      <c r="AV320" s="238">
        <v>0</v>
      </c>
      <c r="AW320" s="238">
        <v>0</v>
      </c>
      <c r="AX320" s="238">
        <v>0</v>
      </c>
      <c r="AY320" s="238">
        <v>0</v>
      </c>
      <c r="AZ320" s="309">
        <v>0</v>
      </c>
      <c r="BB320" s="310" t="str">
        <f t="shared" si="0"/>
        <v>TIM</v>
      </c>
      <c r="BC320" s="196" t="str">
        <f t="shared" si="0"/>
        <v>RPEs Apply</v>
      </c>
      <c r="BD320" s="196" t="str">
        <f t="shared" si="0"/>
        <v>CapRate 1 (Baseline excl. Repex)</v>
      </c>
      <c r="BE320" s="311" t="str">
        <f t="shared" si="0"/>
        <v>Fast/Slow Split (excl repex)</v>
      </c>
    </row>
    <row r="321" spans="5:57" s="196" customFormat="1" ht="15" customHeight="1">
      <c r="E321" s="305" t="s">
        <v>454</v>
      </c>
      <c r="G321" s="196" t="s">
        <v>106</v>
      </c>
      <c r="H321" s="305" t="s">
        <v>298</v>
      </c>
      <c r="I321" s="142"/>
      <c r="AH321" s="204"/>
      <c r="AI321" s="204"/>
      <c r="AJ321" s="204"/>
      <c r="AK321" s="204"/>
      <c r="AL321" s="204"/>
      <c r="AM321" s="204"/>
      <c r="AN321" s="204"/>
      <c r="AO321" s="306"/>
      <c r="AP321" s="307">
        <v>0</v>
      </c>
      <c r="AQ321" s="308">
        <v>0</v>
      </c>
      <c r="AR321" s="308">
        <v>0</v>
      </c>
      <c r="AS321" s="308">
        <v>0</v>
      </c>
      <c r="AT321" s="308">
        <v>0</v>
      </c>
      <c r="AV321" s="238">
        <v>1</v>
      </c>
      <c r="AW321" s="238">
        <v>1</v>
      </c>
      <c r="AX321" s="238">
        <v>1</v>
      </c>
      <c r="AY321" s="238">
        <v>1</v>
      </c>
      <c r="AZ321" s="309">
        <v>1</v>
      </c>
      <c r="BB321" s="310" t="str">
        <f t="shared" si="0"/>
        <v>TIM</v>
      </c>
      <c r="BC321" s="196" t="str">
        <f t="shared" si="0"/>
        <v>RPEs Apply</v>
      </c>
      <c r="BD321" s="196" t="str">
        <f t="shared" si="0"/>
        <v>CapRate 1 (Baseline excl. Repex)</v>
      </c>
      <c r="BE321" s="311" t="str">
        <f t="shared" si="0"/>
        <v>Fast/Slow Split (excl repex)</v>
      </c>
    </row>
    <row r="322" spans="5:57" s="196" customFormat="1" ht="15" customHeight="1">
      <c r="E322" s="312" t="s">
        <v>454</v>
      </c>
      <c r="F322" s="313"/>
      <c r="G322" s="313" t="s">
        <v>106</v>
      </c>
      <c r="H322" s="312" t="s">
        <v>300</v>
      </c>
      <c r="I322" s="314"/>
      <c r="J322" s="313"/>
      <c r="K322" s="313"/>
      <c r="L322" s="313"/>
      <c r="M322" s="313"/>
      <c r="N322" s="313"/>
      <c r="O322" s="313"/>
      <c r="P322" s="313"/>
      <c r="Q322" s="313"/>
      <c r="R322" s="313"/>
      <c r="S322" s="313"/>
      <c r="T322" s="313"/>
      <c r="U322" s="313"/>
      <c r="V322" s="313"/>
      <c r="W322" s="313"/>
      <c r="X322" s="313"/>
      <c r="Y322" s="313"/>
      <c r="Z322" s="313"/>
      <c r="AA322" s="313"/>
      <c r="AB322" s="313"/>
      <c r="AC322" s="313"/>
      <c r="AD322" s="313"/>
      <c r="AE322" s="313"/>
      <c r="AF322" s="313"/>
      <c r="AG322" s="313"/>
      <c r="AH322" s="292"/>
      <c r="AI322" s="292"/>
      <c r="AJ322" s="292"/>
      <c r="AK322" s="292"/>
      <c r="AL322" s="292"/>
      <c r="AM322" s="292"/>
      <c r="AN322" s="292"/>
      <c r="AO322" s="315"/>
      <c r="AP322" s="316">
        <v>0</v>
      </c>
      <c r="AQ322" s="317">
        <v>0</v>
      </c>
      <c r="AR322" s="317">
        <v>0</v>
      </c>
      <c r="AS322" s="317">
        <v>0</v>
      </c>
      <c r="AT322" s="317">
        <v>0</v>
      </c>
      <c r="AU322" s="313"/>
      <c r="AV322" s="318">
        <v>0</v>
      </c>
      <c r="AW322" s="318">
        <v>0</v>
      </c>
      <c r="AX322" s="318">
        <v>0</v>
      </c>
      <c r="AY322" s="318">
        <v>0</v>
      </c>
      <c r="AZ322" s="319">
        <v>0</v>
      </c>
      <c r="BB322" s="310" t="str">
        <f t="shared" si="0"/>
        <v>TIM</v>
      </c>
      <c r="BC322" s="196" t="str">
        <f t="shared" si="0"/>
        <v>RPEs Apply</v>
      </c>
      <c r="BD322" s="196" t="str">
        <f t="shared" si="0"/>
        <v>CapRate 1 (Baseline excl. Repex)</v>
      </c>
      <c r="BE322" s="311" t="str">
        <f t="shared" si="0"/>
        <v>Fast/Slow Split (excl repex)</v>
      </c>
    </row>
    <row r="323" spans="5:57" s="196" customFormat="1" ht="15" customHeight="1">
      <c r="E323" s="305" t="s">
        <v>458</v>
      </c>
      <c r="G323" s="196" t="s">
        <v>106</v>
      </c>
      <c r="H323" s="305" t="s">
        <v>292</v>
      </c>
      <c r="I323" s="142"/>
      <c r="AH323" s="204"/>
      <c r="AI323" s="204"/>
      <c r="AJ323" s="204"/>
      <c r="AK323" s="204"/>
      <c r="AL323" s="204"/>
      <c r="AM323" s="204"/>
      <c r="AN323" s="204"/>
      <c r="AO323" s="306"/>
      <c r="AP323" s="307">
        <v>1.8888852761766102</v>
      </c>
      <c r="AQ323" s="308">
        <v>2.0231041606189692</v>
      </c>
      <c r="AR323" s="308">
        <v>1.8913404996725072</v>
      </c>
      <c r="AS323" s="308">
        <v>1.8954325388323352</v>
      </c>
      <c r="AT323" s="308">
        <v>1.8348703592668807</v>
      </c>
      <c r="AV323" s="238">
        <v>8.1840783196560241E-2</v>
      </c>
      <c r="AW323" s="238">
        <v>8.1840783196560241E-2</v>
      </c>
      <c r="AX323" s="238">
        <v>8.1840783196560241E-2</v>
      </c>
      <c r="AY323" s="238">
        <v>8.1840783196560241E-2</v>
      </c>
      <c r="AZ323" s="309">
        <v>8.1840783196560241E-2</v>
      </c>
      <c r="BB323" s="310" t="str">
        <f t="shared" si="0"/>
        <v>TIM</v>
      </c>
      <c r="BC323" s="196" t="str">
        <f t="shared" si="0"/>
        <v>RPEs Apply</v>
      </c>
      <c r="BD323" s="196" t="str">
        <f t="shared" si="0"/>
        <v>CapRate 1 (Baseline excl. Repex)</v>
      </c>
      <c r="BE323" s="311" t="str">
        <f t="shared" si="0"/>
        <v>Fast/Slow Split (excl repex)</v>
      </c>
    </row>
    <row r="324" spans="5:57" s="196" customFormat="1" ht="15" customHeight="1">
      <c r="E324" s="305" t="s">
        <v>458</v>
      </c>
      <c r="G324" s="196" t="s">
        <v>106</v>
      </c>
      <c r="H324" s="305" t="s">
        <v>294</v>
      </c>
      <c r="I324" s="142"/>
      <c r="AH324" s="204"/>
      <c r="AI324" s="204"/>
      <c r="AJ324" s="204"/>
      <c r="AK324" s="204"/>
      <c r="AL324" s="204"/>
      <c r="AM324" s="204"/>
      <c r="AN324" s="204"/>
      <c r="AO324" s="306"/>
      <c r="AP324" s="307">
        <v>0</v>
      </c>
      <c r="AQ324" s="308">
        <v>0</v>
      </c>
      <c r="AR324" s="308">
        <v>0</v>
      </c>
      <c r="AS324" s="308">
        <v>0</v>
      </c>
      <c r="AT324" s="308">
        <v>0</v>
      </c>
      <c r="AV324" s="238">
        <v>0</v>
      </c>
      <c r="AW324" s="238">
        <v>0</v>
      </c>
      <c r="AX324" s="238">
        <v>0</v>
      </c>
      <c r="AY324" s="238">
        <v>0</v>
      </c>
      <c r="AZ324" s="309">
        <v>0</v>
      </c>
      <c r="BB324" s="310" t="str">
        <f t="shared" si="0"/>
        <v>TIM</v>
      </c>
      <c r="BC324" s="196" t="str">
        <f t="shared" si="0"/>
        <v>RPEs Apply</v>
      </c>
      <c r="BD324" s="196" t="str">
        <f t="shared" si="0"/>
        <v>CapRate 1 (Baseline excl. Repex)</v>
      </c>
      <c r="BE324" s="311" t="str">
        <f t="shared" si="0"/>
        <v>Fast/Slow Split (excl repex)</v>
      </c>
    </row>
    <row r="325" spans="5:57" s="196" customFormat="1" ht="15" customHeight="1">
      <c r="E325" s="305" t="s">
        <v>458</v>
      </c>
      <c r="G325" s="196" t="s">
        <v>106</v>
      </c>
      <c r="H325" s="305" t="s">
        <v>296</v>
      </c>
      <c r="I325" s="142"/>
      <c r="AH325" s="204"/>
      <c r="AI325" s="204"/>
      <c r="AJ325" s="204"/>
      <c r="AK325" s="204"/>
      <c r="AL325" s="204"/>
      <c r="AM325" s="204"/>
      <c r="AN325" s="204"/>
      <c r="AO325" s="306"/>
      <c r="AP325" s="307">
        <v>0</v>
      </c>
      <c r="AQ325" s="308">
        <v>0</v>
      </c>
      <c r="AR325" s="308">
        <v>0</v>
      </c>
      <c r="AS325" s="308">
        <v>0</v>
      </c>
      <c r="AT325" s="308">
        <v>0</v>
      </c>
      <c r="AV325" s="238">
        <v>0</v>
      </c>
      <c r="AW325" s="238">
        <v>0</v>
      </c>
      <c r="AX325" s="238">
        <v>0</v>
      </c>
      <c r="AY325" s="238">
        <v>0</v>
      </c>
      <c r="AZ325" s="309">
        <v>0</v>
      </c>
      <c r="BB325" s="310" t="str">
        <f t="shared" si="0"/>
        <v>TIM</v>
      </c>
      <c r="BC325" s="196" t="str">
        <f t="shared" si="0"/>
        <v>RPEs Apply</v>
      </c>
      <c r="BD325" s="196" t="str">
        <f t="shared" si="0"/>
        <v>CapRate 1 (Baseline excl. Repex)</v>
      </c>
      <c r="BE325" s="311" t="str">
        <f t="shared" si="0"/>
        <v>Fast/Slow Split (excl repex)</v>
      </c>
    </row>
    <row r="326" spans="5:57" s="196" customFormat="1" ht="15" customHeight="1">
      <c r="E326" s="305" t="s">
        <v>458</v>
      </c>
      <c r="G326" s="196" t="s">
        <v>106</v>
      </c>
      <c r="H326" s="305" t="s">
        <v>298</v>
      </c>
      <c r="I326" s="142"/>
      <c r="AH326" s="204"/>
      <c r="AI326" s="204"/>
      <c r="AJ326" s="204"/>
      <c r="AK326" s="204"/>
      <c r="AL326" s="204"/>
      <c r="AM326" s="204"/>
      <c r="AN326" s="204"/>
      <c r="AO326" s="306"/>
      <c r="AP326" s="307">
        <v>0</v>
      </c>
      <c r="AQ326" s="308">
        <v>0</v>
      </c>
      <c r="AR326" s="308">
        <v>0</v>
      </c>
      <c r="AS326" s="308">
        <v>0</v>
      </c>
      <c r="AT326" s="308">
        <v>0</v>
      </c>
      <c r="AV326" s="238">
        <v>0</v>
      </c>
      <c r="AW326" s="238">
        <v>0</v>
      </c>
      <c r="AX326" s="238">
        <v>0</v>
      </c>
      <c r="AY326" s="238">
        <v>0</v>
      </c>
      <c r="AZ326" s="309">
        <v>0</v>
      </c>
      <c r="BB326" s="310" t="str">
        <f t="shared" si="0"/>
        <v>TIM</v>
      </c>
      <c r="BC326" s="196" t="str">
        <f t="shared" si="0"/>
        <v>RPEs Apply</v>
      </c>
      <c r="BD326" s="196" t="str">
        <f t="shared" si="0"/>
        <v>CapRate 1 (Baseline excl. Repex)</v>
      </c>
      <c r="BE326" s="311" t="str">
        <f t="shared" si="0"/>
        <v>Fast/Slow Split (excl repex)</v>
      </c>
    </row>
    <row r="327" spans="5:57" s="196" customFormat="1" ht="15" customHeight="1">
      <c r="E327" s="305" t="s">
        <v>458</v>
      </c>
      <c r="G327" s="196" t="s">
        <v>106</v>
      </c>
      <c r="H327" s="305" t="s">
        <v>300</v>
      </c>
      <c r="I327" s="142"/>
      <c r="AH327" s="204"/>
      <c r="AI327" s="204"/>
      <c r="AJ327" s="204"/>
      <c r="AK327" s="204"/>
      <c r="AL327" s="204"/>
      <c r="AM327" s="204"/>
      <c r="AN327" s="204"/>
      <c r="AO327" s="306"/>
      <c r="AP327" s="307">
        <v>21.191114723823389</v>
      </c>
      <c r="AQ327" s="308">
        <v>22.696895839381032</v>
      </c>
      <c r="AR327" s="308">
        <v>21.218659500327494</v>
      </c>
      <c r="AS327" s="308">
        <v>21.264567461167665</v>
      </c>
      <c r="AT327" s="308">
        <v>20.585129640733122</v>
      </c>
      <c r="AV327" s="238">
        <v>0.91815921680343981</v>
      </c>
      <c r="AW327" s="238">
        <v>0.91815921680343981</v>
      </c>
      <c r="AX327" s="238">
        <v>0.91815921680343981</v>
      </c>
      <c r="AY327" s="238">
        <v>0.91815921680343981</v>
      </c>
      <c r="AZ327" s="309">
        <v>0.91815921680343981</v>
      </c>
      <c r="BB327" s="310" t="str">
        <f t="shared" si="0"/>
        <v>TIM</v>
      </c>
      <c r="BC327" s="196" t="str">
        <f t="shared" si="0"/>
        <v>RPEs Apply</v>
      </c>
      <c r="BD327" s="196" t="str">
        <f t="shared" si="0"/>
        <v>CapRate 1 (Baseline excl. Repex)</v>
      </c>
      <c r="BE327" s="311" t="str">
        <f t="shared" si="0"/>
        <v>Fast/Slow Split (excl repex)</v>
      </c>
    </row>
    <row r="328" spans="5:57" s="196" customFormat="1" ht="15" customHeight="1">
      <c r="E328" s="293" t="s">
        <v>461</v>
      </c>
      <c r="F328" s="294"/>
      <c r="G328" s="294" t="s">
        <v>106</v>
      </c>
      <c r="H328" s="293" t="s">
        <v>292</v>
      </c>
      <c r="I328" s="295"/>
      <c r="J328" s="294"/>
      <c r="K328" s="294"/>
      <c r="L328" s="294"/>
      <c r="M328" s="294"/>
      <c r="N328" s="294"/>
      <c r="O328" s="294"/>
      <c r="P328" s="294"/>
      <c r="Q328" s="294"/>
      <c r="R328" s="294"/>
      <c r="S328" s="294"/>
      <c r="T328" s="294"/>
      <c r="U328" s="294"/>
      <c r="V328" s="294"/>
      <c r="W328" s="294"/>
      <c r="X328" s="294"/>
      <c r="Y328" s="294"/>
      <c r="Z328" s="294"/>
      <c r="AA328" s="294"/>
      <c r="AB328" s="294"/>
      <c r="AC328" s="294"/>
      <c r="AD328" s="294"/>
      <c r="AE328" s="294"/>
      <c r="AF328" s="294"/>
      <c r="AG328" s="294"/>
      <c r="AH328" s="296"/>
      <c r="AI328" s="296"/>
      <c r="AJ328" s="296"/>
      <c r="AK328" s="296"/>
      <c r="AL328" s="296"/>
      <c r="AM328" s="296"/>
      <c r="AN328" s="296"/>
      <c r="AO328" s="297"/>
      <c r="AP328" s="298">
        <v>0</v>
      </c>
      <c r="AQ328" s="299">
        <v>0</v>
      </c>
      <c r="AR328" s="299">
        <v>0</v>
      </c>
      <c r="AS328" s="299">
        <v>0</v>
      </c>
      <c r="AT328" s="299">
        <v>0</v>
      </c>
      <c r="AU328" s="294"/>
      <c r="AV328" s="300">
        <v>0</v>
      </c>
      <c r="AW328" s="300">
        <v>0</v>
      </c>
      <c r="AX328" s="300">
        <v>0</v>
      </c>
      <c r="AY328" s="300">
        <v>0</v>
      </c>
      <c r="AZ328" s="301">
        <v>0</v>
      </c>
      <c r="BB328" s="310" t="str">
        <f t="shared" si="0"/>
        <v>TIM</v>
      </c>
      <c r="BC328" s="196" t="str">
        <f t="shared" si="0"/>
        <v>RPEs Apply</v>
      </c>
      <c r="BD328" s="196" t="str">
        <f t="shared" si="0"/>
        <v>CapRate 1 (Baseline excl. Repex)</v>
      </c>
      <c r="BE328" s="311" t="str">
        <f t="shared" si="0"/>
        <v>Fast/Slow Split (excl repex)</v>
      </c>
    </row>
    <row r="329" spans="5:57" s="196" customFormat="1" ht="15" customHeight="1">
      <c r="E329" s="305" t="s">
        <v>461</v>
      </c>
      <c r="G329" s="196" t="s">
        <v>106</v>
      </c>
      <c r="H329" s="305" t="s">
        <v>294</v>
      </c>
      <c r="I329" s="142"/>
      <c r="AH329" s="204"/>
      <c r="AI329" s="204"/>
      <c r="AJ329" s="204"/>
      <c r="AK329" s="204"/>
      <c r="AL329" s="204"/>
      <c r="AM329" s="204"/>
      <c r="AN329" s="204"/>
      <c r="AO329" s="306"/>
      <c r="AP329" s="307">
        <v>0</v>
      </c>
      <c r="AQ329" s="308">
        <v>0</v>
      </c>
      <c r="AR329" s="308">
        <v>0</v>
      </c>
      <c r="AS329" s="308">
        <v>0</v>
      </c>
      <c r="AT329" s="308">
        <v>0</v>
      </c>
      <c r="AV329" s="238">
        <v>0</v>
      </c>
      <c r="AW329" s="238">
        <v>0</v>
      </c>
      <c r="AX329" s="238">
        <v>0</v>
      </c>
      <c r="AY329" s="238">
        <v>0</v>
      </c>
      <c r="AZ329" s="309">
        <v>0</v>
      </c>
      <c r="BB329" s="310" t="str">
        <f t="shared" si="0"/>
        <v>TIM</v>
      </c>
      <c r="BC329" s="196" t="str">
        <f t="shared" si="0"/>
        <v>RPEs Apply</v>
      </c>
      <c r="BD329" s="196" t="str">
        <f t="shared" si="0"/>
        <v>CapRate 1 (Baseline excl. Repex)</v>
      </c>
      <c r="BE329" s="311" t="str">
        <f t="shared" si="0"/>
        <v>Fast/Slow Split (excl repex)</v>
      </c>
    </row>
    <row r="330" spans="5:57" s="196" customFormat="1" ht="15" customHeight="1">
      <c r="E330" s="305" t="s">
        <v>461</v>
      </c>
      <c r="G330" s="196" t="s">
        <v>106</v>
      </c>
      <c r="H330" s="305" t="s">
        <v>296</v>
      </c>
      <c r="I330" s="142"/>
      <c r="AH330" s="204"/>
      <c r="AI330" s="204"/>
      <c r="AJ330" s="204"/>
      <c r="AK330" s="204"/>
      <c r="AL330" s="204"/>
      <c r="AM330" s="204"/>
      <c r="AN330" s="204"/>
      <c r="AO330" s="306"/>
      <c r="AP330" s="307">
        <v>0</v>
      </c>
      <c r="AQ330" s="308">
        <v>0</v>
      </c>
      <c r="AR330" s="308">
        <v>0</v>
      </c>
      <c r="AS330" s="308">
        <v>0</v>
      </c>
      <c r="AT330" s="308">
        <v>0</v>
      </c>
      <c r="AV330" s="238">
        <v>0</v>
      </c>
      <c r="AW330" s="238">
        <v>0</v>
      </c>
      <c r="AX330" s="238">
        <v>0</v>
      </c>
      <c r="AY330" s="238">
        <v>0</v>
      </c>
      <c r="AZ330" s="309">
        <v>0</v>
      </c>
      <c r="BB330" s="310" t="str">
        <f t="shared" si="0"/>
        <v>TIM</v>
      </c>
      <c r="BC330" s="196" t="str">
        <f t="shared" si="0"/>
        <v>RPEs Apply</v>
      </c>
      <c r="BD330" s="196" t="str">
        <f t="shared" si="0"/>
        <v>CapRate 1 (Baseline excl. Repex)</v>
      </c>
      <c r="BE330" s="311" t="str">
        <f t="shared" si="0"/>
        <v>Fast/Slow Split (excl repex)</v>
      </c>
    </row>
    <row r="331" spans="5:57" s="196" customFormat="1" ht="15" customHeight="1">
      <c r="E331" s="305" t="s">
        <v>461</v>
      </c>
      <c r="G331" s="196" t="s">
        <v>106</v>
      </c>
      <c r="H331" s="305" t="s">
        <v>298</v>
      </c>
      <c r="I331" s="142"/>
      <c r="AH331" s="204"/>
      <c r="AI331" s="204"/>
      <c r="AJ331" s="204"/>
      <c r="AK331" s="204"/>
      <c r="AL331" s="204"/>
      <c r="AM331" s="204"/>
      <c r="AN331" s="204"/>
      <c r="AO331" s="306"/>
      <c r="AP331" s="307">
        <v>0</v>
      </c>
      <c r="AQ331" s="308">
        <v>0</v>
      </c>
      <c r="AR331" s="308">
        <v>0</v>
      </c>
      <c r="AS331" s="308">
        <v>0</v>
      </c>
      <c r="AT331" s="308">
        <v>0</v>
      </c>
      <c r="AV331" s="238">
        <v>0</v>
      </c>
      <c r="AW331" s="238">
        <v>0</v>
      </c>
      <c r="AX331" s="238">
        <v>0</v>
      </c>
      <c r="AY331" s="238">
        <v>0</v>
      </c>
      <c r="AZ331" s="309">
        <v>0</v>
      </c>
      <c r="BB331" s="310" t="str">
        <f t="shared" si="0"/>
        <v>TIM</v>
      </c>
      <c r="BC331" s="196" t="str">
        <f t="shared" si="0"/>
        <v>RPEs Apply</v>
      </c>
      <c r="BD331" s="196" t="str">
        <f t="shared" si="0"/>
        <v>CapRate 1 (Baseline excl. Repex)</v>
      </c>
      <c r="BE331" s="311" t="str">
        <f t="shared" si="0"/>
        <v>Fast/Slow Split (excl repex)</v>
      </c>
    </row>
    <row r="332" spans="5:57" s="196" customFormat="1" ht="15" customHeight="1">
      <c r="E332" s="312" t="s">
        <v>461</v>
      </c>
      <c r="F332" s="313"/>
      <c r="G332" s="313" t="s">
        <v>106</v>
      </c>
      <c r="H332" s="312" t="s">
        <v>300</v>
      </c>
      <c r="I332" s="314"/>
      <c r="J332" s="313"/>
      <c r="K332" s="313"/>
      <c r="L332" s="313"/>
      <c r="M332" s="313"/>
      <c r="N332" s="313"/>
      <c r="O332" s="313"/>
      <c r="P332" s="313"/>
      <c r="Q332" s="313"/>
      <c r="R332" s="313"/>
      <c r="S332" s="313"/>
      <c r="T332" s="313"/>
      <c r="U332" s="313"/>
      <c r="V332" s="313"/>
      <c r="W332" s="313"/>
      <c r="X332" s="313"/>
      <c r="Y332" s="313"/>
      <c r="Z332" s="313"/>
      <c r="AA332" s="313"/>
      <c r="AB332" s="313"/>
      <c r="AC332" s="313"/>
      <c r="AD332" s="313"/>
      <c r="AE332" s="313"/>
      <c r="AF332" s="313"/>
      <c r="AG332" s="313"/>
      <c r="AH332" s="292"/>
      <c r="AI332" s="292"/>
      <c r="AJ332" s="292"/>
      <c r="AK332" s="292"/>
      <c r="AL332" s="292"/>
      <c r="AM332" s="292"/>
      <c r="AN332" s="292"/>
      <c r="AO332" s="315"/>
      <c r="AP332" s="316">
        <v>41.71</v>
      </c>
      <c r="AQ332" s="317">
        <v>41.24</v>
      </c>
      <c r="AR332" s="317">
        <v>41.16</v>
      </c>
      <c r="AS332" s="317">
        <v>39.22</v>
      </c>
      <c r="AT332" s="317">
        <v>40.56</v>
      </c>
      <c r="AU332" s="313"/>
      <c r="AV332" s="318">
        <v>1</v>
      </c>
      <c r="AW332" s="318">
        <v>1</v>
      </c>
      <c r="AX332" s="318">
        <v>1</v>
      </c>
      <c r="AY332" s="318">
        <v>1</v>
      </c>
      <c r="AZ332" s="319">
        <v>1</v>
      </c>
      <c r="BB332" s="310" t="str">
        <f t="shared" si="0"/>
        <v>TIM</v>
      </c>
      <c r="BC332" s="196" t="str">
        <f t="shared" si="0"/>
        <v>RPEs Apply</v>
      </c>
      <c r="BD332" s="196" t="str">
        <f t="shared" si="0"/>
        <v>CapRate 1 (Baseline excl. Repex)</v>
      </c>
      <c r="BE332" s="311" t="str">
        <f t="shared" si="0"/>
        <v>Fast/Slow Split (excl repex)</v>
      </c>
    </row>
    <row r="333" spans="5:57" s="196" customFormat="1" ht="15" customHeight="1">
      <c r="E333" s="305" t="s">
        <v>464</v>
      </c>
      <c r="G333" s="196" t="s">
        <v>106</v>
      </c>
      <c r="H333" s="305" t="s">
        <v>292</v>
      </c>
      <c r="I333" s="142"/>
      <c r="AH333" s="204"/>
      <c r="AI333" s="204"/>
      <c r="AJ333" s="204"/>
      <c r="AK333" s="204"/>
      <c r="AL333" s="204"/>
      <c r="AM333" s="204"/>
      <c r="AN333" s="204"/>
      <c r="AO333" s="306"/>
      <c r="AP333" s="307">
        <v>0</v>
      </c>
      <c r="AQ333" s="308">
        <v>0</v>
      </c>
      <c r="AR333" s="308">
        <v>0</v>
      </c>
      <c r="AS333" s="308">
        <v>0</v>
      </c>
      <c r="AT333" s="308">
        <v>0</v>
      </c>
      <c r="AV333" s="238">
        <v>0</v>
      </c>
      <c r="AW333" s="238">
        <v>0</v>
      </c>
      <c r="AX333" s="238">
        <v>0</v>
      </c>
      <c r="AY333" s="238">
        <v>0</v>
      </c>
      <c r="AZ333" s="309">
        <v>0</v>
      </c>
      <c r="BB333" s="310" t="str">
        <f t="shared" si="0"/>
        <v>TIM</v>
      </c>
      <c r="BC333" s="196" t="str">
        <f t="shared" si="0"/>
        <v>RPEs Apply</v>
      </c>
      <c r="BD333" s="196" t="str">
        <f t="shared" si="0"/>
        <v>CapRate 1 (Baseline excl. Repex)</v>
      </c>
      <c r="BE333" s="311" t="str">
        <f t="shared" si="0"/>
        <v>Fast/Slow Split (excl repex)</v>
      </c>
    </row>
    <row r="334" spans="5:57" s="196" customFormat="1" ht="15" customHeight="1">
      <c r="E334" s="305" t="s">
        <v>464</v>
      </c>
      <c r="G334" s="196" t="s">
        <v>106</v>
      </c>
      <c r="H334" s="305" t="s">
        <v>294</v>
      </c>
      <c r="I334" s="142"/>
      <c r="AH334" s="204"/>
      <c r="AI334" s="204"/>
      <c r="AJ334" s="204"/>
      <c r="AK334" s="204"/>
      <c r="AL334" s="204"/>
      <c r="AM334" s="204"/>
      <c r="AN334" s="204"/>
      <c r="AO334" s="306"/>
      <c r="AP334" s="307">
        <v>0</v>
      </c>
      <c r="AQ334" s="308">
        <v>0</v>
      </c>
      <c r="AR334" s="308">
        <v>0</v>
      </c>
      <c r="AS334" s="308">
        <v>0</v>
      </c>
      <c r="AT334" s="308">
        <v>0</v>
      </c>
      <c r="AV334" s="238">
        <v>0</v>
      </c>
      <c r="AW334" s="238">
        <v>0</v>
      </c>
      <c r="AX334" s="238">
        <v>0</v>
      </c>
      <c r="AY334" s="238">
        <v>0</v>
      </c>
      <c r="AZ334" s="309">
        <v>0</v>
      </c>
      <c r="BB334" s="310" t="str">
        <f t="shared" si="0"/>
        <v>TIM</v>
      </c>
      <c r="BC334" s="196" t="str">
        <f t="shared" si="0"/>
        <v>RPEs Apply</v>
      </c>
      <c r="BD334" s="196" t="str">
        <f t="shared" si="0"/>
        <v>CapRate 1 (Baseline excl. Repex)</v>
      </c>
      <c r="BE334" s="311" t="str">
        <f t="shared" si="0"/>
        <v>Fast/Slow Split (excl repex)</v>
      </c>
    </row>
    <row r="335" spans="5:57" s="196" customFormat="1" ht="15" customHeight="1">
      <c r="E335" s="305" t="s">
        <v>464</v>
      </c>
      <c r="G335" s="196" t="s">
        <v>106</v>
      </c>
      <c r="H335" s="305" t="s">
        <v>296</v>
      </c>
      <c r="I335" s="142"/>
      <c r="AH335" s="204"/>
      <c r="AI335" s="204"/>
      <c r="AJ335" s="204"/>
      <c r="AK335" s="204"/>
      <c r="AL335" s="204"/>
      <c r="AM335" s="204"/>
      <c r="AN335" s="204"/>
      <c r="AO335" s="306"/>
      <c r="AP335" s="307">
        <v>0</v>
      </c>
      <c r="AQ335" s="308">
        <v>0</v>
      </c>
      <c r="AR335" s="308">
        <v>0</v>
      </c>
      <c r="AS335" s="308">
        <v>0</v>
      </c>
      <c r="AT335" s="308">
        <v>0</v>
      </c>
      <c r="AV335" s="238">
        <v>0</v>
      </c>
      <c r="AW335" s="238">
        <v>0</v>
      </c>
      <c r="AX335" s="238">
        <v>0</v>
      </c>
      <c r="AY335" s="238">
        <v>0</v>
      </c>
      <c r="AZ335" s="309">
        <v>0</v>
      </c>
      <c r="BB335" s="310" t="str">
        <f t="shared" si="0"/>
        <v>TIM</v>
      </c>
      <c r="BC335" s="196" t="str">
        <f t="shared" si="0"/>
        <v>RPEs Apply</v>
      </c>
      <c r="BD335" s="196" t="str">
        <f t="shared" si="0"/>
        <v>CapRate 1 (Baseline excl. Repex)</v>
      </c>
      <c r="BE335" s="311" t="str">
        <f t="shared" si="0"/>
        <v>Fast/Slow Split (excl repex)</v>
      </c>
    </row>
    <row r="336" spans="5:57" s="196" customFormat="1" ht="15" customHeight="1">
      <c r="E336" s="305" t="s">
        <v>464</v>
      </c>
      <c r="G336" s="196" t="s">
        <v>106</v>
      </c>
      <c r="H336" s="305" t="s">
        <v>298</v>
      </c>
      <c r="I336" s="142"/>
      <c r="AH336" s="204"/>
      <c r="AI336" s="204"/>
      <c r="AJ336" s="204"/>
      <c r="AK336" s="204"/>
      <c r="AL336" s="204"/>
      <c r="AM336" s="204"/>
      <c r="AN336" s="204"/>
      <c r="AO336" s="306"/>
      <c r="AP336" s="307">
        <v>0</v>
      </c>
      <c r="AQ336" s="308">
        <v>0</v>
      </c>
      <c r="AR336" s="308">
        <v>0</v>
      </c>
      <c r="AS336" s="308">
        <v>0</v>
      </c>
      <c r="AT336" s="308">
        <v>0</v>
      </c>
      <c r="AV336" s="238">
        <v>0</v>
      </c>
      <c r="AW336" s="238">
        <v>0</v>
      </c>
      <c r="AX336" s="238">
        <v>0</v>
      </c>
      <c r="AY336" s="238">
        <v>0</v>
      </c>
      <c r="AZ336" s="309">
        <v>0</v>
      </c>
      <c r="BB336" s="310" t="str">
        <f t="shared" si="0"/>
        <v>TIM</v>
      </c>
      <c r="BC336" s="196" t="str">
        <f t="shared" si="0"/>
        <v>RPEs Apply</v>
      </c>
      <c r="BD336" s="196" t="str">
        <f t="shared" si="0"/>
        <v>CapRate 1 (Baseline excl. Repex)</v>
      </c>
      <c r="BE336" s="311" t="str">
        <f t="shared" si="0"/>
        <v>Fast/Slow Split (excl repex)</v>
      </c>
    </row>
    <row r="337" spans="5:57" s="196" customFormat="1" ht="15" customHeight="1">
      <c r="E337" s="305" t="s">
        <v>464</v>
      </c>
      <c r="G337" s="196" t="s">
        <v>106</v>
      </c>
      <c r="H337" s="305" t="s">
        <v>300</v>
      </c>
      <c r="I337" s="142"/>
      <c r="AH337" s="204"/>
      <c r="AI337" s="204"/>
      <c r="AJ337" s="204"/>
      <c r="AK337" s="204"/>
      <c r="AL337" s="204"/>
      <c r="AM337" s="204"/>
      <c r="AN337" s="204"/>
      <c r="AO337" s="306"/>
      <c r="AP337" s="307">
        <v>11.26</v>
      </c>
      <c r="AQ337" s="308">
        <v>10.06</v>
      </c>
      <c r="AR337" s="308">
        <v>9.34</v>
      </c>
      <c r="AS337" s="308">
        <v>10</v>
      </c>
      <c r="AT337" s="308">
        <v>9.8000000000000007</v>
      </c>
      <c r="AV337" s="238">
        <v>1</v>
      </c>
      <c r="AW337" s="238">
        <v>1</v>
      </c>
      <c r="AX337" s="238">
        <v>1</v>
      </c>
      <c r="AY337" s="238">
        <v>1</v>
      </c>
      <c r="AZ337" s="309">
        <v>1</v>
      </c>
      <c r="BB337" s="310" t="str">
        <f t="shared" si="0"/>
        <v>TIM</v>
      </c>
      <c r="BC337" s="196" t="str">
        <f t="shared" si="0"/>
        <v>RPEs Apply</v>
      </c>
      <c r="BD337" s="196" t="str">
        <f t="shared" si="0"/>
        <v>CapRate 1 (Baseline excl. Repex)</v>
      </c>
      <c r="BE337" s="311" t="str">
        <f t="shared" si="0"/>
        <v>Fast/Slow Split (excl repex)</v>
      </c>
    </row>
    <row r="338" spans="5:57" s="196" customFormat="1" ht="15" customHeight="1">
      <c r="E338" s="293" t="s">
        <v>467</v>
      </c>
      <c r="F338" s="294"/>
      <c r="G338" s="294" t="s">
        <v>106</v>
      </c>
      <c r="H338" s="293" t="s">
        <v>292</v>
      </c>
      <c r="I338" s="295"/>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6"/>
      <c r="AI338" s="296"/>
      <c r="AJ338" s="296"/>
      <c r="AK338" s="296"/>
      <c r="AL338" s="296"/>
      <c r="AM338" s="296"/>
      <c r="AN338" s="296"/>
      <c r="AO338" s="297"/>
      <c r="AP338" s="298">
        <v>0</v>
      </c>
      <c r="AQ338" s="299">
        <v>0</v>
      </c>
      <c r="AR338" s="299">
        <v>0</v>
      </c>
      <c r="AS338" s="299">
        <v>0</v>
      </c>
      <c r="AT338" s="299">
        <v>0</v>
      </c>
      <c r="AU338" s="294"/>
      <c r="AV338" s="300">
        <v>0</v>
      </c>
      <c r="AW338" s="300">
        <v>0</v>
      </c>
      <c r="AX338" s="300">
        <v>0</v>
      </c>
      <c r="AY338" s="300">
        <v>0</v>
      </c>
      <c r="AZ338" s="301">
        <v>0</v>
      </c>
      <c r="BB338" s="310" t="str">
        <f t="shared" ref="BB338:BE357" si="1">INDEX(BB$21:BB$63,MATCH($E338,$E$21:$E$63,0))</f>
        <v>TIM</v>
      </c>
      <c r="BC338" s="196" t="str">
        <f t="shared" si="1"/>
        <v>RPEs Apply</v>
      </c>
      <c r="BD338" s="196" t="str">
        <f t="shared" si="1"/>
        <v>CapRate 1 (Baseline excl. Repex)</v>
      </c>
      <c r="BE338" s="311" t="str">
        <f t="shared" si="1"/>
        <v>Fast/Slow Split (excl repex)</v>
      </c>
    </row>
    <row r="339" spans="5:57" s="196" customFormat="1" ht="15" customHeight="1">
      <c r="E339" s="305" t="s">
        <v>467</v>
      </c>
      <c r="G339" s="196" t="s">
        <v>106</v>
      </c>
      <c r="H339" s="305" t="s">
        <v>294</v>
      </c>
      <c r="I339" s="142"/>
      <c r="AH339" s="204"/>
      <c r="AI339" s="204"/>
      <c r="AJ339" s="204"/>
      <c r="AK339" s="204"/>
      <c r="AL339" s="204"/>
      <c r="AM339" s="204"/>
      <c r="AN339" s="204"/>
      <c r="AO339" s="306"/>
      <c r="AP339" s="307">
        <v>0</v>
      </c>
      <c r="AQ339" s="308">
        <v>0</v>
      </c>
      <c r="AR339" s="308">
        <v>0</v>
      </c>
      <c r="AS339" s="308">
        <v>0</v>
      </c>
      <c r="AT339" s="308">
        <v>0</v>
      </c>
      <c r="AV339" s="238">
        <v>1</v>
      </c>
      <c r="AW339" s="238">
        <v>1</v>
      </c>
      <c r="AX339" s="238">
        <v>1</v>
      </c>
      <c r="AY339" s="238">
        <v>1</v>
      </c>
      <c r="AZ339" s="309">
        <v>1</v>
      </c>
      <c r="BB339" s="310" t="str">
        <f t="shared" si="1"/>
        <v>TIM</v>
      </c>
      <c r="BC339" s="196" t="str">
        <f t="shared" si="1"/>
        <v>RPEs Apply</v>
      </c>
      <c r="BD339" s="196" t="str">
        <f t="shared" si="1"/>
        <v>CapRate 1 (Baseline excl. Repex)</v>
      </c>
      <c r="BE339" s="311" t="str">
        <f t="shared" si="1"/>
        <v>Fast/Slow Split (excl repex)</v>
      </c>
    </row>
    <row r="340" spans="5:57" s="196" customFormat="1" ht="15" customHeight="1">
      <c r="E340" s="305" t="s">
        <v>467</v>
      </c>
      <c r="G340" s="196" t="s">
        <v>106</v>
      </c>
      <c r="H340" s="305" t="s">
        <v>296</v>
      </c>
      <c r="I340" s="142"/>
      <c r="AH340" s="204"/>
      <c r="AI340" s="204"/>
      <c r="AJ340" s="204"/>
      <c r="AK340" s="204"/>
      <c r="AL340" s="204"/>
      <c r="AM340" s="204"/>
      <c r="AN340" s="204"/>
      <c r="AO340" s="306"/>
      <c r="AP340" s="307">
        <v>0</v>
      </c>
      <c r="AQ340" s="308">
        <v>0</v>
      </c>
      <c r="AR340" s="308">
        <v>0</v>
      </c>
      <c r="AS340" s="308">
        <v>0</v>
      </c>
      <c r="AT340" s="308">
        <v>0</v>
      </c>
      <c r="AV340" s="238">
        <v>0</v>
      </c>
      <c r="AW340" s="238">
        <v>0</v>
      </c>
      <c r="AX340" s="238">
        <v>0</v>
      </c>
      <c r="AY340" s="238">
        <v>0</v>
      </c>
      <c r="AZ340" s="309">
        <v>0</v>
      </c>
      <c r="BB340" s="310" t="str">
        <f t="shared" si="1"/>
        <v>TIM</v>
      </c>
      <c r="BC340" s="196" t="str">
        <f t="shared" si="1"/>
        <v>RPEs Apply</v>
      </c>
      <c r="BD340" s="196" t="str">
        <f t="shared" si="1"/>
        <v>CapRate 1 (Baseline excl. Repex)</v>
      </c>
      <c r="BE340" s="311" t="str">
        <f t="shared" si="1"/>
        <v>Fast/Slow Split (excl repex)</v>
      </c>
    </row>
    <row r="341" spans="5:57" s="196" customFormat="1" ht="15" customHeight="1">
      <c r="E341" s="305" t="s">
        <v>467</v>
      </c>
      <c r="G341" s="196" t="s">
        <v>106</v>
      </c>
      <c r="H341" s="305" t="s">
        <v>298</v>
      </c>
      <c r="I341" s="142"/>
      <c r="AH341" s="204"/>
      <c r="AI341" s="204"/>
      <c r="AJ341" s="204"/>
      <c r="AK341" s="204"/>
      <c r="AL341" s="204"/>
      <c r="AM341" s="204"/>
      <c r="AN341" s="204"/>
      <c r="AO341" s="306"/>
      <c r="AP341" s="307">
        <v>0</v>
      </c>
      <c r="AQ341" s="308">
        <v>0</v>
      </c>
      <c r="AR341" s="308">
        <v>0</v>
      </c>
      <c r="AS341" s="308">
        <v>0</v>
      </c>
      <c r="AT341" s="308">
        <v>0</v>
      </c>
      <c r="AV341" s="238">
        <v>0</v>
      </c>
      <c r="AW341" s="238">
        <v>0</v>
      </c>
      <c r="AX341" s="238">
        <v>0</v>
      </c>
      <c r="AY341" s="238">
        <v>0</v>
      </c>
      <c r="AZ341" s="309">
        <v>0</v>
      </c>
      <c r="BB341" s="310" t="str">
        <f t="shared" si="1"/>
        <v>TIM</v>
      </c>
      <c r="BC341" s="196" t="str">
        <f t="shared" si="1"/>
        <v>RPEs Apply</v>
      </c>
      <c r="BD341" s="196" t="str">
        <f t="shared" si="1"/>
        <v>CapRate 1 (Baseline excl. Repex)</v>
      </c>
      <c r="BE341" s="311" t="str">
        <f t="shared" si="1"/>
        <v>Fast/Slow Split (excl repex)</v>
      </c>
    </row>
    <row r="342" spans="5:57" s="196" customFormat="1" ht="15" customHeight="1">
      <c r="E342" s="312" t="s">
        <v>467</v>
      </c>
      <c r="F342" s="313"/>
      <c r="G342" s="313" t="s">
        <v>106</v>
      </c>
      <c r="H342" s="312" t="s">
        <v>300</v>
      </c>
      <c r="I342" s="314"/>
      <c r="J342" s="313"/>
      <c r="K342" s="313"/>
      <c r="L342" s="313"/>
      <c r="M342" s="313"/>
      <c r="N342" s="313"/>
      <c r="O342" s="313"/>
      <c r="P342" s="313"/>
      <c r="Q342" s="313"/>
      <c r="R342" s="313"/>
      <c r="S342" s="313"/>
      <c r="T342" s="313"/>
      <c r="U342" s="313"/>
      <c r="V342" s="313"/>
      <c r="W342" s="313"/>
      <c r="X342" s="313"/>
      <c r="Y342" s="313"/>
      <c r="Z342" s="313"/>
      <c r="AA342" s="313"/>
      <c r="AB342" s="313"/>
      <c r="AC342" s="313"/>
      <c r="AD342" s="313"/>
      <c r="AE342" s="313"/>
      <c r="AF342" s="313"/>
      <c r="AG342" s="313"/>
      <c r="AH342" s="292"/>
      <c r="AI342" s="292"/>
      <c r="AJ342" s="292"/>
      <c r="AK342" s="292"/>
      <c r="AL342" s="292"/>
      <c r="AM342" s="292"/>
      <c r="AN342" s="292"/>
      <c r="AO342" s="315"/>
      <c r="AP342" s="316">
        <v>0</v>
      </c>
      <c r="AQ342" s="317">
        <v>0</v>
      </c>
      <c r="AR342" s="317">
        <v>0</v>
      </c>
      <c r="AS342" s="317">
        <v>0</v>
      </c>
      <c r="AT342" s="317">
        <v>0</v>
      </c>
      <c r="AU342" s="313"/>
      <c r="AV342" s="318">
        <v>0</v>
      </c>
      <c r="AW342" s="318">
        <v>0</v>
      </c>
      <c r="AX342" s="318">
        <v>0</v>
      </c>
      <c r="AY342" s="318">
        <v>0</v>
      </c>
      <c r="AZ342" s="319">
        <v>0</v>
      </c>
      <c r="BB342" s="310" t="str">
        <f t="shared" si="1"/>
        <v>TIM</v>
      </c>
      <c r="BC342" s="196" t="str">
        <f t="shared" si="1"/>
        <v>RPEs Apply</v>
      </c>
      <c r="BD342" s="196" t="str">
        <f t="shared" si="1"/>
        <v>CapRate 1 (Baseline excl. Repex)</v>
      </c>
      <c r="BE342" s="311" t="str">
        <f t="shared" si="1"/>
        <v>Fast/Slow Split (excl repex)</v>
      </c>
    </row>
    <row r="343" spans="5:57" s="196" customFormat="1" ht="15" customHeight="1">
      <c r="E343" s="305" t="s">
        <v>470</v>
      </c>
      <c r="G343" s="196" t="s">
        <v>106</v>
      </c>
      <c r="H343" s="305" t="s">
        <v>292</v>
      </c>
      <c r="I343" s="142"/>
      <c r="AH343" s="204"/>
      <c r="AI343" s="204"/>
      <c r="AJ343" s="204"/>
      <c r="AK343" s="204"/>
      <c r="AL343" s="204"/>
      <c r="AM343" s="204"/>
      <c r="AN343" s="204"/>
      <c r="AO343" s="306"/>
      <c r="AP343" s="307">
        <v>0</v>
      </c>
      <c r="AQ343" s="308">
        <v>0</v>
      </c>
      <c r="AR343" s="308">
        <v>0</v>
      </c>
      <c r="AS343" s="308">
        <v>0</v>
      </c>
      <c r="AT343" s="308">
        <v>0</v>
      </c>
      <c r="AV343" s="238">
        <v>0</v>
      </c>
      <c r="AW343" s="238">
        <v>0</v>
      </c>
      <c r="AX343" s="238">
        <v>0</v>
      </c>
      <c r="AY343" s="238">
        <v>0</v>
      </c>
      <c r="AZ343" s="309">
        <v>0</v>
      </c>
      <c r="BB343" s="310" t="str">
        <f t="shared" si="1"/>
        <v>TIM</v>
      </c>
      <c r="BC343" s="196" t="str">
        <f t="shared" si="1"/>
        <v>RPEs Apply</v>
      </c>
      <c r="BD343" s="196" t="str">
        <f t="shared" si="1"/>
        <v>CapRate 1 (Baseline excl. Repex)</v>
      </c>
      <c r="BE343" s="311" t="str">
        <f t="shared" si="1"/>
        <v>Fast/Slow Split (excl repex)</v>
      </c>
    </row>
    <row r="344" spans="5:57" s="196" customFormat="1" ht="15" customHeight="1">
      <c r="E344" s="305" t="s">
        <v>470</v>
      </c>
      <c r="G344" s="196" t="s">
        <v>106</v>
      </c>
      <c r="H344" s="305" t="s">
        <v>294</v>
      </c>
      <c r="I344" s="142"/>
      <c r="AH344" s="204"/>
      <c r="AI344" s="204"/>
      <c r="AJ344" s="204"/>
      <c r="AK344" s="204"/>
      <c r="AL344" s="204"/>
      <c r="AM344" s="204"/>
      <c r="AN344" s="204"/>
      <c r="AO344" s="306"/>
      <c r="AP344" s="307">
        <v>0</v>
      </c>
      <c r="AQ344" s="308">
        <v>0</v>
      </c>
      <c r="AR344" s="308">
        <v>0</v>
      </c>
      <c r="AS344" s="308">
        <v>0</v>
      </c>
      <c r="AT344" s="308">
        <v>0</v>
      </c>
      <c r="AV344" s="238">
        <v>1</v>
      </c>
      <c r="AW344" s="238">
        <v>1</v>
      </c>
      <c r="AX344" s="238">
        <v>1</v>
      </c>
      <c r="AY344" s="238">
        <v>1</v>
      </c>
      <c r="AZ344" s="309">
        <v>1</v>
      </c>
      <c r="BB344" s="310" t="str">
        <f t="shared" si="1"/>
        <v>TIM</v>
      </c>
      <c r="BC344" s="196" t="str">
        <f t="shared" si="1"/>
        <v>RPEs Apply</v>
      </c>
      <c r="BD344" s="196" t="str">
        <f t="shared" si="1"/>
        <v>CapRate 1 (Baseline excl. Repex)</v>
      </c>
      <c r="BE344" s="311" t="str">
        <f t="shared" si="1"/>
        <v>Fast/Slow Split (excl repex)</v>
      </c>
    </row>
    <row r="345" spans="5:57" s="196" customFormat="1" ht="15" customHeight="1">
      <c r="E345" s="305" t="s">
        <v>470</v>
      </c>
      <c r="G345" s="196" t="s">
        <v>106</v>
      </c>
      <c r="H345" s="305" t="s">
        <v>296</v>
      </c>
      <c r="I345" s="142"/>
      <c r="AH345" s="204"/>
      <c r="AI345" s="204"/>
      <c r="AJ345" s="204"/>
      <c r="AK345" s="204"/>
      <c r="AL345" s="204"/>
      <c r="AM345" s="204"/>
      <c r="AN345" s="204"/>
      <c r="AO345" s="306"/>
      <c r="AP345" s="307">
        <v>0</v>
      </c>
      <c r="AQ345" s="308">
        <v>0</v>
      </c>
      <c r="AR345" s="308">
        <v>0</v>
      </c>
      <c r="AS345" s="308">
        <v>0</v>
      </c>
      <c r="AT345" s="308">
        <v>0</v>
      </c>
      <c r="AV345" s="238">
        <v>0</v>
      </c>
      <c r="AW345" s="238">
        <v>0</v>
      </c>
      <c r="AX345" s="238">
        <v>0</v>
      </c>
      <c r="AY345" s="238">
        <v>0</v>
      </c>
      <c r="AZ345" s="309">
        <v>0</v>
      </c>
      <c r="BB345" s="310" t="str">
        <f t="shared" si="1"/>
        <v>TIM</v>
      </c>
      <c r="BC345" s="196" t="str">
        <f t="shared" si="1"/>
        <v>RPEs Apply</v>
      </c>
      <c r="BD345" s="196" t="str">
        <f t="shared" si="1"/>
        <v>CapRate 1 (Baseline excl. Repex)</v>
      </c>
      <c r="BE345" s="311" t="str">
        <f t="shared" si="1"/>
        <v>Fast/Slow Split (excl repex)</v>
      </c>
    </row>
    <row r="346" spans="5:57" s="196" customFormat="1" ht="15" customHeight="1">
      <c r="E346" s="305" t="s">
        <v>470</v>
      </c>
      <c r="G346" s="196" t="s">
        <v>106</v>
      </c>
      <c r="H346" s="305" t="s">
        <v>298</v>
      </c>
      <c r="I346" s="142"/>
      <c r="AH346" s="204"/>
      <c r="AI346" s="204"/>
      <c r="AJ346" s="204"/>
      <c r="AK346" s="204"/>
      <c r="AL346" s="204"/>
      <c r="AM346" s="204"/>
      <c r="AN346" s="204"/>
      <c r="AO346" s="306"/>
      <c r="AP346" s="307">
        <v>0</v>
      </c>
      <c r="AQ346" s="308">
        <v>0</v>
      </c>
      <c r="AR346" s="308">
        <v>0</v>
      </c>
      <c r="AS346" s="308">
        <v>0</v>
      </c>
      <c r="AT346" s="308">
        <v>0</v>
      </c>
      <c r="AV346" s="238">
        <v>0</v>
      </c>
      <c r="AW346" s="238">
        <v>0</v>
      </c>
      <c r="AX346" s="238">
        <v>0</v>
      </c>
      <c r="AY346" s="238">
        <v>0</v>
      </c>
      <c r="AZ346" s="309">
        <v>0</v>
      </c>
      <c r="BB346" s="310" t="str">
        <f t="shared" si="1"/>
        <v>TIM</v>
      </c>
      <c r="BC346" s="196" t="str">
        <f t="shared" si="1"/>
        <v>RPEs Apply</v>
      </c>
      <c r="BD346" s="196" t="str">
        <f t="shared" si="1"/>
        <v>CapRate 1 (Baseline excl. Repex)</v>
      </c>
      <c r="BE346" s="311" t="str">
        <f t="shared" si="1"/>
        <v>Fast/Slow Split (excl repex)</v>
      </c>
    </row>
    <row r="347" spans="5:57" s="196" customFormat="1" ht="15" customHeight="1">
      <c r="E347" s="305" t="s">
        <v>470</v>
      </c>
      <c r="G347" s="196" t="s">
        <v>106</v>
      </c>
      <c r="H347" s="305" t="s">
        <v>300</v>
      </c>
      <c r="I347" s="142"/>
      <c r="AH347" s="204"/>
      <c r="AI347" s="204"/>
      <c r="AJ347" s="204"/>
      <c r="AK347" s="204"/>
      <c r="AL347" s="204"/>
      <c r="AM347" s="204"/>
      <c r="AN347" s="204"/>
      <c r="AO347" s="306"/>
      <c r="AP347" s="307">
        <v>0</v>
      </c>
      <c r="AQ347" s="308">
        <v>0</v>
      </c>
      <c r="AR347" s="308">
        <v>0</v>
      </c>
      <c r="AS347" s="308">
        <v>0</v>
      </c>
      <c r="AT347" s="308">
        <v>0</v>
      </c>
      <c r="AV347" s="238">
        <v>0</v>
      </c>
      <c r="AW347" s="238">
        <v>0</v>
      </c>
      <c r="AX347" s="238">
        <v>0</v>
      </c>
      <c r="AY347" s="238">
        <v>0</v>
      </c>
      <c r="AZ347" s="309">
        <v>0</v>
      </c>
      <c r="BB347" s="310" t="str">
        <f t="shared" si="1"/>
        <v>TIM</v>
      </c>
      <c r="BC347" s="196" t="str">
        <f t="shared" si="1"/>
        <v>RPEs Apply</v>
      </c>
      <c r="BD347" s="196" t="str">
        <f t="shared" si="1"/>
        <v>CapRate 1 (Baseline excl. Repex)</v>
      </c>
      <c r="BE347" s="311" t="str">
        <f t="shared" si="1"/>
        <v>Fast/Slow Split (excl repex)</v>
      </c>
    </row>
    <row r="348" spans="5:57" s="196" customFormat="1" ht="15" customHeight="1">
      <c r="E348" s="293" t="s">
        <v>473</v>
      </c>
      <c r="F348" s="294"/>
      <c r="G348" s="294" t="s">
        <v>106</v>
      </c>
      <c r="H348" s="293" t="s">
        <v>292</v>
      </c>
      <c r="I348" s="295"/>
      <c r="J348" s="294"/>
      <c r="K348" s="294"/>
      <c r="L348" s="294"/>
      <c r="M348" s="294"/>
      <c r="N348" s="294"/>
      <c r="O348" s="294"/>
      <c r="P348" s="294"/>
      <c r="Q348" s="294"/>
      <c r="R348" s="294"/>
      <c r="S348" s="294"/>
      <c r="T348" s="294"/>
      <c r="U348" s="294"/>
      <c r="V348" s="294"/>
      <c r="W348" s="294"/>
      <c r="X348" s="294"/>
      <c r="Y348" s="294"/>
      <c r="Z348" s="294"/>
      <c r="AA348" s="294"/>
      <c r="AB348" s="294"/>
      <c r="AC348" s="294"/>
      <c r="AD348" s="294"/>
      <c r="AE348" s="294"/>
      <c r="AF348" s="294"/>
      <c r="AG348" s="294"/>
      <c r="AH348" s="296"/>
      <c r="AI348" s="296"/>
      <c r="AJ348" s="296"/>
      <c r="AK348" s="296"/>
      <c r="AL348" s="296"/>
      <c r="AM348" s="296"/>
      <c r="AN348" s="296"/>
      <c r="AO348" s="297"/>
      <c r="AP348" s="298">
        <v>0</v>
      </c>
      <c r="AQ348" s="299">
        <v>0</v>
      </c>
      <c r="AR348" s="299">
        <v>0</v>
      </c>
      <c r="AS348" s="299">
        <v>0</v>
      </c>
      <c r="AT348" s="299">
        <v>0</v>
      </c>
      <c r="AU348" s="294"/>
      <c r="AV348" s="300">
        <v>0</v>
      </c>
      <c r="AW348" s="300">
        <v>0</v>
      </c>
      <c r="AX348" s="300">
        <v>0</v>
      </c>
      <c r="AY348" s="300">
        <v>0</v>
      </c>
      <c r="AZ348" s="301">
        <v>0</v>
      </c>
      <c r="BB348" s="310" t="str">
        <f t="shared" si="1"/>
        <v>TIM</v>
      </c>
      <c r="BC348" s="196" t="str">
        <f t="shared" si="1"/>
        <v>RPEs Apply</v>
      </c>
      <c r="BD348" s="196" t="str">
        <f t="shared" si="1"/>
        <v>CapRate 1 (Baseline excl. Repex)</v>
      </c>
      <c r="BE348" s="311" t="str">
        <f t="shared" si="1"/>
        <v>Fast/Slow Split (excl repex)</v>
      </c>
    </row>
    <row r="349" spans="5:57" s="196" customFormat="1" ht="15" customHeight="1">
      <c r="E349" s="305" t="s">
        <v>473</v>
      </c>
      <c r="G349" s="196" t="s">
        <v>106</v>
      </c>
      <c r="H349" s="305" t="s">
        <v>294</v>
      </c>
      <c r="I349" s="142"/>
      <c r="AH349" s="204"/>
      <c r="AI349" s="204"/>
      <c r="AJ349" s="204"/>
      <c r="AK349" s="204"/>
      <c r="AL349" s="204"/>
      <c r="AM349" s="204"/>
      <c r="AN349" s="204"/>
      <c r="AO349" s="306"/>
      <c r="AP349" s="307">
        <v>0</v>
      </c>
      <c r="AQ349" s="308">
        <v>0</v>
      </c>
      <c r="AR349" s="308">
        <v>0</v>
      </c>
      <c r="AS349" s="308">
        <v>0</v>
      </c>
      <c r="AT349" s="308">
        <v>0</v>
      </c>
      <c r="AV349" s="238">
        <v>0</v>
      </c>
      <c r="AW349" s="238">
        <v>0</v>
      </c>
      <c r="AX349" s="238">
        <v>0</v>
      </c>
      <c r="AY349" s="238">
        <v>0</v>
      </c>
      <c r="AZ349" s="309">
        <v>0</v>
      </c>
      <c r="BB349" s="310" t="str">
        <f t="shared" si="1"/>
        <v>TIM</v>
      </c>
      <c r="BC349" s="196" t="str">
        <f t="shared" si="1"/>
        <v>RPEs Apply</v>
      </c>
      <c r="BD349" s="196" t="str">
        <f t="shared" si="1"/>
        <v>CapRate 1 (Baseline excl. Repex)</v>
      </c>
      <c r="BE349" s="311" t="str">
        <f t="shared" si="1"/>
        <v>Fast/Slow Split (excl repex)</v>
      </c>
    </row>
    <row r="350" spans="5:57" s="196" customFormat="1" ht="15" customHeight="1">
      <c r="E350" s="305" t="s">
        <v>473</v>
      </c>
      <c r="G350" s="196" t="s">
        <v>106</v>
      </c>
      <c r="H350" s="305" t="s">
        <v>296</v>
      </c>
      <c r="I350" s="142"/>
      <c r="AH350" s="204"/>
      <c r="AI350" s="204"/>
      <c r="AJ350" s="204"/>
      <c r="AK350" s="204"/>
      <c r="AL350" s="204"/>
      <c r="AM350" s="204"/>
      <c r="AN350" s="204"/>
      <c r="AO350" s="306"/>
      <c r="AP350" s="307">
        <v>0</v>
      </c>
      <c r="AQ350" s="308">
        <v>0</v>
      </c>
      <c r="AR350" s="308">
        <v>0</v>
      </c>
      <c r="AS350" s="308">
        <v>0</v>
      </c>
      <c r="AT350" s="308">
        <v>0</v>
      </c>
      <c r="AV350" s="238">
        <v>0</v>
      </c>
      <c r="AW350" s="238">
        <v>0</v>
      </c>
      <c r="AX350" s="238">
        <v>0</v>
      </c>
      <c r="AY350" s="238">
        <v>0</v>
      </c>
      <c r="AZ350" s="309">
        <v>0</v>
      </c>
      <c r="BB350" s="310" t="str">
        <f t="shared" si="1"/>
        <v>TIM</v>
      </c>
      <c r="BC350" s="196" t="str">
        <f t="shared" si="1"/>
        <v>RPEs Apply</v>
      </c>
      <c r="BD350" s="196" t="str">
        <f t="shared" si="1"/>
        <v>CapRate 1 (Baseline excl. Repex)</v>
      </c>
      <c r="BE350" s="311" t="str">
        <f t="shared" si="1"/>
        <v>Fast/Slow Split (excl repex)</v>
      </c>
    </row>
    <row r="351" spans="5:57" s="196" customFormat="1" ht="15" customHeight="1">
      <c r="E351" s="305" t="s">
        <v>473</v>
      </c>
      <c r="G351" s="196" t="s">
        <v>106</v>
      </c>
      <c r="H351" s="305" t="s">
        <v>298</v>
      </c>
      <c r="I351" s="142"/>
      <c r="AH351" s="204"/>
      <c r="AI351" s="204"/>
      <c r="AJ351" s="204"/>
      <c r="AK351" s="204"/>
      <c r="AL351" s="204"/>
      <c r="AM351" s="204"/>
      <c r="AN351" s="204"/>
      <c r="AO351" s="306"/>
      <c r="AP351" s="307">
        <v>0</v>
      </c>
      <c r="AQ351" s="308">
        <v>0</v>
      </c>
      <c r="AR351" s="308">
        <v>0</v>
      </c>
      <c r="AS351" s="308">
        <v>0</v>
      </c>
      <c r="AT351" s="308">
        <v>0</v>
      </c>
      <c r="AV351" s="238">
        <v>0</v>
      </c>
      <c r="AW351" s="238">
        <v>0</v>
      </c>
      <c r="AX351" s="238">
        <v>0</v>
      </c>
      <c r="AY351" s="238">
        <v>0</v>
      </c>
      <c r="AZ351" s="309">
        <v>0</v>
      </c>
      <c r="BB351" s="310" t="str">
        <f t="shared" si="1"/>
        <v>TIM</v>
      </c>
      <c r="BC351" s="196" t="str">
        <f t="shared" si="1"/>
        <v>RPEs Apply</v>
      </c>
      <c r="BD351" s="196" t="str">
        <f t="shared" si="1"/>
        <v>CapRate 1 (Baseline excl. Repex)</v>
      </c>
      <c r="BE351" s="311" t="str">
        <f t="shared" si="1"/>
        <v>Fast/Slow Split (excl repex)</v>
      </c>
    </row>
    <row r="352" spans="5:57" s="196" customFormat="1" ht="15" customHeight="1">
      <c r="E352" s="312" t="s">
        <v>473</v>
      </c>
      <c r="F352" s="313"/>
      <c r="G352" s="313" t="s">
        <v>106</v>
      </c>
      <c r="H352" s="312" t="s">
        <v>300</v>
      </c>
      <c r="I352" s="314"/>
      <c r="J352" s="313"/>
      <c r="K352" s="31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c r="AH352" s="292"/>
      <c r="AI352" s="292"/>
      <c r="AJ352" s="292"/>
      <c r="AK352" s="292"/>
      <c r="AL352" s="292"/>
      <c r="AM352" s="292"/>
      <c r="AN352" s="292"/>
      <c r="AO352" s="315"/>
      <c r="AP352" s="316">
        <v>0</v>
      </c>
      <c r="AQ352" s="317">
        <v>0</v>
      </c>
      <c r="AR352" s="317">
        <v>0</v>
      </c>
      <c r="AS352" s="317">
        <v>0</v>
      </c>
      <c r="AT352" s="317">
        <v>0</v>
      </c>
      <c r="AU352" s="313"/>
      <c r="AV352" s="318">
        <v>1</v>
      </c>
      <c r="AW352" s="318">
        <v>1</v>
      </c>
      <c r="AX352" s="318">
        <v>1</v>
      </c>
      <c r="AY352" s="318">
        <v>1</v>
      </c>
      <c r="AZ352" s="319">
        <v>1</v>
      </c>
      <c r="BB352" s="310" t="str">
        <f t="shared" si="1"/>
        <v>TIM</v>
      </c>
      <c r="BC352" s="196" t="str">
        <f t="shared" si="1"/>
        <v>RPEs Apply</v>
      </c>
      <c r="BD352" s="196" t="str">
        <f t="shared" si="1"/>
        <v>CapRate 1 (Baseline excl. Repex)</v>
      </c>
      <c r="BE352" s="311" t="str">
        <f t="shared" si="1"/>
        <v>Fast/Slow Split (excl repex)</v>
      </c>
    </row>
    <row r="353" spans="5:57" s="196" customFormat="1" ht="15" customHeight="1">
      <c r="E353" s="305" t="s">
        <v>476</v>
      </c>
      <c r="G353" s="196" t="s">
        <v>106</v>
      </c>
      <c r="H353" s="305" t="s">
        <v>292</v>
      </c>
      <c r="I353" s="142"/>
      <c r="AH353" s="204"/>
      <c r="AI353" s="204"/>
      <c r="AJ353" s="204"/>
      <c r="AK353" s="204"/>
      <c r="AL353" s="204"/>
      <c r="AM353" s="204"/>
      <c r="AN353" s="204"/>
      <c r="AO353" s="306"/>
      <c r="AP353" s="307">
        <v>0.67296751332770599</v>
      </c>
      <c r="AQ353" s="308">
        <v>0.90159374935202052</v>
      </c>
      <c r="AR353" s="308">
        <v>1.5</v>
      </c>
      <c r="AS353" s="308">
        <v>9.9454387373202753</v>
      </c>
      <c r="AT353" s="308">
        <v>0</v>
      </c>
      <c r="AV353" s="238">
        <v>1</v>
      </c>
      <c r="AW353" s="238">
        <v>1</v>
      </c>
      <c r="AX353" s="238">
        <v>1</v>
      </c>
      <c r="AY353" s="238">
        <v>1</v>
      </c>
      <c r="AZ353" s="309">
        <v>1</v>
      </c>
      <c r="BB353" s="310" t="str">
        <f t="shared" si="1"/>
        <v>TIM</v>
      </c>
      <c r="BC353" s="196" t="str">
        <f t="shared" si="1"/>
        <v>RPEs Apply</v>
      </c>
      <c r="BD353" s="196" t="str">
        <f t="shared" si="1"/>
        <v>CapRate 1 (Baseline excl. Repex)</v>
      </c>
      <c r="BE353" s="311" t="str">
        <f t="shared" si="1"/>
        <v>Fast/Slow Split (excl repex)</v>
      </c>
    </row>
    <row r="354" spans="5:57" s="196" customFormat="1" ht="15" customHeight="1">
      <c r="E354" s="305" t="s">
        <v>476</v>
      </c>
      <c r="G354" s="196" t="s">
        <v>106</v>
      </c>
      <c r="H354" s="305" t="s">
        <v>294</v>
      </c>
      <c r="I354" s="142"/>
      <c r="AH354" s="204"/>
      <c r="AI354" s="204"/>
      <c r="AJ354" s="204"/>
      <c r="AK354" s="204"/>
      <c r="AL354" s="204"/>
      <c r="AM354" s="204"/>
      <c r="AN354" s="204"/>
      <c r="AO354" s="306"/>
      <c r="AP354" s="307">
        <v>0</v>
      </c>
      <c r="AQ354" s="308">
        <v>0</v>
      </c>
      <c r="AR354" s="308">
        <v>0</v>
      </c>
      <c r="AS354" s="308">
        <v>0</v>
      </c>
      <c r="AT354" s="308">
        <v>0</v>
      </c>
      <c r="AV354" s="238">
        <v>0</v>
      </c>
      <c r="AW354" s="238">
        <v>0</v>
      </c>
      <c r="AX354" s="238">
        <v>0</v>
      </c>
      <c r="AY354" s="238">
        <v>0</v>
      </c>
      <c r="AZ354" s="309">
        <v>0</v>
      </c>
      <c r="BB354" s="310" t="str">
        <f t="shared" si="1"/>
        <v>TIM</v>
      </c>
      <c r="BC354" s="196" t="str">
        <f t="shared" si="1"/>
        <v>RPEs Apply</v>
      </c>
      <c r="BD354" s="196" t="str">
        <f t="shared" si="1"/>
        <v>CapRate 1 (Baseline excl. Repex)</v>
      </c>
      <c r="BE354" s="311" t="str">
        <f t="shared" si="1"/>
        <v>Fast/Slow Split (excl repex)</v>
      </c>
    </row>
    <row r="355" spans="5:57" s="196" customFormat="1" ht="15" customHeight="1">
      <c r="E355" s="305" t="s">
        <v>476</v>
      </c>
      <c r="G355" s="196" t="s">
        <v>106</v>
      </c>
      <c r="H355" s="305" t="s">
        <v>296</v>
      </c>
      <c r="I355" s="142"/>
      <c r="AH355" s="204"/>
      <c r="AI355" s="204"/>
      <c r="AJ355" s="204"/>
      <c r="AK355" s="204"/>
      <c r="AL355" s="204"/>
      <c r="AM355" s="204"/>
      <c r="AN355" s="204"/>
      <c r="AO355" s="306"/>
      <c r="AP355" s="307">
        <v>0</v>
      </c>
      <c r="AQ355" s="308">
        <v>0</v>
      </c>
      <c r="AR355" s="308">
        <v>0</v>
      </c>
      <c r="AS355" s="308">
        <v>0</v>
      </c>
      <c r="AT355" s="308">
        <v>0</v>
      </c>
      <c r="AV355" s="238">
        <v>0</v>
      </c>
      <c r="AW355" s="238">
        <v>0</v>
      </c>
      <c r="AX355" s="238">
        <v>0</v>
      </c>
      <c r="AY355" s="238">
        <v>0</v>
      </c>
      <c r="AZ355" s="309">
        <v>0</v>
      </c>
      <c r="BB355" s="310" t="str">
        <f t="shared" si="1"/>
        <v>TIM</v>
      </c>
      <c r="BC355" s="196" t="str">
        <f t="shared" si="1"/>
        <v>RPEs Apply</v>
      </c>
      <c r="BD355" s="196" t="str">
        <f t="shared" si="1"/>
        <v>CapRate 1 (Baseline excl. Repex)</v>
      </c>
      <c r="BE355" s="311" t="str">
        <f t="shared" si="1"/>
        <v>Fast/Slow Split (excl repex)</v>
      </c>
    </row>
    <row r="356" spans="5:57" s="196" customFormat="1" ht="15" customHeight="1">
      <c r="E356" s="305" t="s">
        <v>476</v>
      </c>
      <c r="G356" s="196" t="s">
        <v>106</v>
      </c>
      <c r="H356" s="305" t="s">
        <v>298</v>
      </c>
      <c r="I356" s="142"/>
      <c r="AH356" s="204"/>
      <c r="AI356" s="204"/>
      <c r="AJ356" s="204"/>
      <c r="AK356" s="204"/>
      <c r="AL356" s="204"/>
      <c r="AM356" s="204"/>
      <c r="AN356" s="204"/>
      <c r="AO356" s="306"/>
      <c r="AP356" s="307">
        <v>0</v>
      </c>
      <c r="AQ356" s="308">
        <v>0</v>
      </c>
      <c r="AR356" s="308">
        <v>0</v>
      </c>
      <c r="AS356" s="308">
        <v>0</v>
      </c>
      <c r="AT356" s="308">
        <v>0</v>
      </c>
      <c r="AV356" s="238">
        <v>0</v>
      </c>
      <c r="AW356" s="238">
        <v>0</v>
      </c>
      <c r="AX356" s="238">
        <v>0</v>
      </c>
      <c r="AY356" s="238">
        <v>0</v>
      </c>
      <c r="AZ356" s="309">
        <v>0</v>
      </c>
      <c r="BB356" s="310" t="str">
        <f t="shared" si="1"/>
        <v>TIM</v>
      </c>
      <c r="BC356" s="196" t="str">
        <f t="shared" si="1"/>
        <v>RPEs Apply</v>
      </c>
      <c r="BD356" s="196" t="str">
        <f t="shared" si="1"/>
        <v>CapRate 1 (Baseline excl. Repex)</v>
      </c>
      <c r="BE356" s="311" t="str">
        <f t="shared" si="1"/>
        <v>Fast/Slow Split (excl repex)</v>
      </c>
    </row>
    <row r="357" spans="5:57" s="196" customFormat="1" ht="15" customHeight="1">
      <c r="E357" s="305" t="s">
        <v>476</v>
      </c>
      <c r="G357" s="196" t="s">
        <v>106</v>
      </c>
      <c r="H357" s="305" t="s">
        <v>300</v>
      </c>
      <c r="I357" s="142"/>
      <c r="AH357" s="204"/>
      <c r="AI357" s="204"/>
      <c r="AJ357" s="204"/>
      <c r="AK357" s="204"/>
      <c r="AL357" s="204"/>
      <c r="AM357" s="204"/>
      <c r="AN357" s="204"/>
      <c r="AO357" s="306"/>
      <c r="AP357" s="307">
        <v>0</v>
      </c>
      <c r="AQ357" s="308">
        <v>0</v>
      </c>
      <c r="AR357" s="308">
        <v>0</v>
      </c>
      <c r="AS357" s="308">
        <v>0</v>
      </c>
      <c r="AT357" s="308">
        <v>0</v>
      </c>
      <c r="AV357" s="238">
        <v>0</v>
      </c>
      <c r="AW357" s="238">
        <v>0</v>
      </c>
      <c r="AX357" s="238">
        <v>0</v>
      </c>
      <c r="AY357" s="238">
        <v>0</v>
      </c>
      <c r="AZ357" s="309">
        <v>0</v>
      </c>
      <c r="BB357" s="310" t="str">
        <f t="shared" si="1"/>
        <v>TIM</v>
      </c>
      <c r="BC357" s="196" t="str">
        <f t="shared" si="1"/>
        <v>RPEs Apply</v>
      </c>
      <c r="BD357" s="196" t="str">
        <f t="shared" si="1"/>
        <v>CapRate 1 (Baseline excl. Repex)</v>
      </c>
      <c r="BE357" s="311" t="str">
        <f t="shared" si="1"/>
        <v>Fast/Slow Split (excl repex)</v>
      </c>
    </row>
    <row r="358" spans="5:57" s="196" customFormat="1" ht="15" customHeight="1">
      <c r="E358" s="293" t="s">
        <v>479</v>
      </c>
      <c r="F358" s="294"/>
      <c r="G358" s="294" t="s">
        <v>106</v>
      </c>
      <c r="H358" s="293" t="s">
        <v>292</v>
      </c>
      <c r="I358" s="295"/>
      <c r="J358" s="294"/>
      <c r="K358" s="294"/>
      <c r="L358" s="294"/>
      <c r="M358" s="294"/>
      <c r="N358" s="294"/>
      <c r="O358" s="294"/>
      <c r="P358" s="294"/>
      <c r="Q358" s="294"/>
      <c r="R358" s="294"/>
      <c r="S358" s="294"/>
      <c r="T358" s="294"/>
      <c r="U358" s="294"/>
      <c r="V358" s="294"/>
      <c r="W358" s="294"/>
      <c r="X358" s="294"/>
      <c r="Y358" s="294"/>
      <c r="Z358" s="294"/>
      <c r="AA358" s="294"/>
      <c r="AB358" s="294"/>
      <c r="AC358" s="294"/>
      <c r="AD358" s="294"/>
      <c r="AE358" s="294"/>
      <c r="AF358" s="294"/>
      <c r="AG358" s="294"/>
      <c r="AH358" s="296"/>
      <c r="AI358" s="296"/>
      <c r="AJ358" s="296"/>
      <c r="AK358" s="296"/>
      <c r="AL358" s="296"/>
      <c r="AM358" s="296"/>
      <c r="AN358" s="296"/>
      <c r="AO358" s="297"/>
      <c r="AP358" s="298">
        <v>0</v>
      </c>
      <c r="AQ358" s="299">
        <v>0</v>
      </c>
      <c r="AR358" s="299">
        <v>0</v>
      </c>
      <c r="AS358" s="299">
        <v>0</v>
      </c>
      <c r="AT358" s="299">
        <v>0</v>
      </c>
      <c r="AU358" s="294"/>
      <c r="AV358" s="300">
        <v>0</v>
      </c>
      <c r="AW358" s="300">
        <v>0</v>
      </c>
      <c r="AX358" s="300">
        <v>0</v>
      </c>
      <c r="AY358" s="300">
        <v>0</v>
      </c>
      <c r="AZ358" s="301">
        <v>0</v>
      </c>
      <c r="BB358" s="310" t="str">
        <f t="shared" ref="BB358:BE377" si="2">INDEX(BB$21:BB$63,MATCH($E358,$E$21:$E$63,0))</f>
        <v>TIM</v>
      </c>
      <c r="BC358" s="196" t="str">
        <f t="shared" si="2"/>
        <v>RPEs Apply</v>
      </c>
      <c r="BD358" s="196" t="str">
        <f t="shared" si="2"/>
        <v>CapRate 1 (Baseline excl. Repex)</v>
      </c>
      <c r="BE358" s="311" t="str">
        <f t="shared" si="2"/>
        <v>Fast/Slow Split (excl repex)</v>
      </c>
    </row>
    <row r="359" spans="5:57" s="196" customFormat="1" ht="15" customHeight="1">
      <c r="E359" s="305" t="s">
        <v>479</v>
      </c>
      <c r="G359" s="196" t="s">
        <v>106</v>
      </c>
      <c r="H359" s="305" t="s">
        <v>294</v>
      </c>
      <c r="I359" s="142"/>
      <c r="AH359" s="204"/>
      <c r="AI359" s="204"/>
      <c r="AJ359" s="204"/>
      <c r="AK359" s="204"/>
      <c r="AL359" s="204"/>
      <c r="AM359" s="204"/>
      <c r="AN359" s="204"/>
      <c r="AO359" s="306"/>
      <c r="AP359" s="307">
        <v>0.22</v>
      </c>
      <c r="AQ359" s="308">
        <v>7.9999999999999988E-2</v>
      </c>
      <c r="AR359" s="308">
        <v>0.28999999999999998</v>
      </c>
      <c r="AS359" s="308">
        <v>1.2800000000000002</v>
      </c>
      <c r="AT359" s="308">
        <v>0.74000000000000021</v>
      </c>
      <c r="AV359" s="238">
        <v>1</v>
      </c>
      <c r="AW359" s="238">
        <v>1</v>
      </c>
      <c r="AX359" s="238">
        <v>1</v>
      </c>
      <c r="AY359" s="238">
        <v>1</v>
      </c>
      <c r="AZ359" s="309">
        <v>1</v>
      </c>
      <c r="BB359" s="310" t="str">
        <f t="shared" si="2"/>
        <v>TIM</v>
      </c>
      <c r="BC359" s="196" t="str">
        <f t="shared" si="2"/>
        <v>RPEs Apply</v>
      </c>
      <c r="BD359" s="196" t="str">
        <f t="shared" si="2"/>
        <v>CapRate 1 (Baseline excl. Repex)</v>
      </c>
      <c r="BE359" s="311" t="str">
        <f t="shared" si="2"/>
        <v>Fast/Slow Split (excl repex)</v>
      </c>
    </row>
    <row r="360" spans="5:57" s="196" customFormat="1" ht="15" customHeight="1">
      <c r="E360" s="305" t="s">
        <v>479</v>
      </c>
      <c r="G360" s="196" t="s">
        <v>106</v>
      </c>
      <c r="H360" s="305" t="s">
        <v>296</v>
      </c>
      <c r="I360" s="142"/>
      <c r="AH360" s="204"/>
      <c r="AI360" s="204"/>
      <c r="AJ360" s="204"/>
      <c r="AK360" s="204"/>
      <c r="AL360" s="204"/>
      <c r="AM360" s="204"/>
      <c r="AN360" s="204"/>
      <c r="AO360" s="306"/>
      <c r="AP360" s="307">
        <v>0</v>
      </c>
      <c r="AQ360" s="308">
        <v>0</v>
      </c>
      <c r="AR360" s="308">
        <v>0</v>
      </c>
      <c r="AS360" s="308">
        <v>0</v>
      </c>
      <c r="AT360" s="308">
        <v>0</v>
      </c>
      <c r="AV360" s="238">
        <v>0</v>
      </c>
      <c r="AW360" s="238">
        <v>0</v>
      </c>
      <c r="AX360" s="238">
        <v>0</v>
      </c>
      <c r="AY360" s="238">
        <v>0</v>
      </c>
      <c r="AZ360" s="309">
        <v>0</v>
      </c>
      <c r="BB360" s="310" t="str">
        <f t="shared" si="2"/>
        <v>TIM</v>
      </c>
      <c r="BC360" s="196" t="str">
        <f t="shared" si="2"/>
        <v>RPEs Apply</v>
      </c>
      <c r="BD360" s="196" t="str">
        <f t="shared" si="2"/>
        <v>CapRate 1 (Baseline excl. Repex)</v>
      </c>
      <c r="BE360" s="311" t="str">
        <f t="shared" si="2"/>
        <v>Fast/Slow Split (excl repex)</v>
      </c>
    </row>
    <row r="361" spans="5:57" s="196" customFormat="1" ht="15" customHeight="1">
      <c r="E361" s="305" t="s">
        <v>479</v>
      </c>
      <c r="G361" s="196" t="s">
        <v>106</v>
      </c>
      <c r="H361" s="305" t="s">
        <v>298</v>
      </c>
      <c r="I361" s="142"/>
      <c r="AH361" s="204"/>
      <c r="AI361" s="204"/>
      <c r="AJ361" s="204"/>
      <c r="AK361" s="204"/>
      <c r="AL361" s="204"/>
      <c r="AM361" s="204"/>
      <c r="AN361" s="204"/>
      <c r="AO361" s="306"/>
      <c r="AP361" s="307">
        <v>0</v>
      </c>
      <c r="AQ361" s="308">
        <v>0</v>
      </c>
      <c r="AR361" s="308">
        <v>0</v>
      </c>
      <c r="AS361" s="308">
        <v>0</v>
      </c>
      <c r="AT361" s="308">
        <v>0</v>
      </c>
      <c r="AV361" s="238">
        <v>0</v>
      </c>
      <c r="AW361" s="238">
        <v>0</v>
      </c>
      <c r="AX361" s="238">
        <v>0</v>
      </c>
      <c r="AY361" s="238">
        <v>0</v>
      </c>
      <c r="AZ361" s="309">
        <v>0</v>
      </c>
      <c r="BB361" s="310" t="str">
        <f t="shared" si="2"/>
        <v>TIM</v>
      </c>
      <c r="BC361" s="196" t="str">
        <f t="shared" si="2"/>
        <v>RPEs Apply</v>
      </c>
      <c r="BD361" s="196" t="str">
        <f t="shared" si="2"/>
        <v>CapRate 1 (Baseline excl. Repex)</v>
      </c>
      <c r="BE361" s="311" t="str">
        <f t="shared" si="2"/>
        <v>Fast/Slow Split (excl repex)</v>
      </c>
    </row>
    <row r="362" spans="5:57" s="196" customFormat="1" ht="15" customHeight="1">
      <c r="E362" s="312" t="s">
        <v>479</v>
      </c>
      <c r="F362" s="313"/>
      <c r="G362" s="313" t="s">
        <v>106</v>
      </c>
      <c r="H362" s="312" t="s">
        <v>300</v>
      </c>
      <c r="I362" s="314"/>
      <c r="J362" s="313"/>
      <c r="K362" s="313"/>
      <c r="L362" s="313"/>
      <c r="M362" s="313"/>
      <c r="N362" s="313"/>
      <c r="O362" s="313"/>
      <c r="P362" s="313"/>
      <c r="Q362" s="313"/>
      <c r="R362" s="313"/>
      <c r="S362" s="313"/>
      <c r="T362" s="313"/>
      <c r="U362" s="313"/>
      <c r="V362" s="313"/>
      <c r="W362" s="313"/>
      <c r="X362" s="313"/>
      <c r="Y362" s="313"/>
      <c r="Z362" s="313"/>
      <c r="AA362" s="313"/>
      <c r="AB362" s="313"/>
      <c r="AC362" s="313"/>
      <c r="AD362" s="313"/>
      <c r="AE362" s="313"/>
      <c r="AF362" s="313"/>
      <c r="AG362" s="313"/>
      <c r="AH362" s="292"/>
      <c r="AI362" s="292"/>
      <c r="AJ362" s="292"/>
      <c r="AK362" s="292"/>
      <c r="AL362" s="292"/>
      <c r="AM362" s="292"/>
      <c r="AN362" s="292"/>
      <c r="AO362" s="315"/>
      <c r="AP362" s="316">
        <v>0</v>
      </c>
      <c r="AQ362" s="317">
        <v>0</v>
      </c>
      <c r="AR362" s="317">
        <v>0</v>
      </c>
      <c r="AS362" s="317">
        <v>0</v>
      </c>
      <c r="AT362" s="317">
        <v>0</v>
      </c>
      <c r="AU362" s="313"/>
      <c r="AV362" s="318">
        <v>0</v>
      </c>
      <c r="AW362" s="318">
        <v>0</v>
      </c>
      <c r="AX362" s="318">
        <v>0</v>
      </c>
      <c r="AY362" s="318">
        <v>0</v>
      </c>
      <c r="AZ362" s="319">
        <v>0</v>
      </c>
      <c r="BB362" s="310" t="str">
        <f t="shared" si="2"/>
        <v>TIM</v>
      </c>
      <c r="BC362" s="196" t="str">
        <f t="shared" si="2"/>
        <v>RPEs Apply</v>
      </c>
      <c r="BD362" s="196" t="str">
        <f t="shared" si="2"/>
        <v>CapRate 1 (Baseline excl. Repex)</v>
      </c>
      <c r="BE362" s="311" t="str">
        <f t="shared" si="2"/>
        <v>Fast/Slow Split (excl repex)</v>
      </c>
    </row>
    <row r="363" spans="5:57" s="196" customFormat="1" ht="15" customHeight="1">
      <c r="E363" s="305" t="s">
        <v>482</v>
      </c>
      <c r="G363" s="196" t="s">
        <v>106</v>
      </c>
      <c r="H363" s="305" t="s">
        <v>292</v>
      </c>
      <c r="I363" s="142"/>
      <c r="AH363" s="204"/>
      <c r="AI363" s="204"/>
      <c r="AJ363" s="204"/>
      <c r="AK363" s="204"/>
      <c r="AL363" s="204"/>
      <c r="AM363" s="204"/>
      <c r="AN363" s="204"/>
      <c r="AO363" s="306"/>
      <c r="AP363" s="307">
        <v>0</v>
      </c>
      <c r="AQ363" s="308">
        <v>0</v>
      </c>
      <c r="AR363" s="308">
        <v>0</v>
      </c>
      <c r="AS363" s="308">
        <v>0</v>
      </c>
      <c r="AT363" s="308">
        <v>0</v>
      </c>
      <c r="AV363" s="238">
        <v>0</v>
      </c>
      <c r="AW363" s="238">
        <v>0</v>
      </c>
      <c r="AX363" s="238">
        <v>0</v>
      </c>
      <c r="AY363" s="238">
        <v>0</v>
      </c>
      <c r="AZ363" s="309">
        <v>0</v>
      </c>
      <c r="BB363" s="310" t="str">
        <f t="shared" si="2"/>
        <v>TIM</v>
      </c>
      <c r="BC363" s="196" t="str">
        <f t="shared" si="2"/>
        <v>RPEs Apply</v>
      </c>
      <c r="BD363" s="196" t="str">
        <f t="shared" si="2"/>
        <v>CapRate 1 (Baseline excl. Repex)</v>
      </c>
      <c r="BE363" s="311" t="str">
        <f t="shared" si="2"/>
        <v>Fast/Slow Split (excl repex)</v>
      </c>
    </row>
    <row r="364" spans="5:57" s="196" customFormat="1" ht="15" customHeight="1">
      <c r="E364" s="305" t="s">
        <v>482</v>
      </c>
      <c r="G364" s="196" t="s">
        <v>106</v>
      </c>
      <c r="H364" s="305" t="s">
        <v>294</v>
      </c>
      <c r="I364" s="142"/>
      <c r="AH364" s="204"/>
      <c r="AI364" s="204"/>
      <c r="AJ364" s="204"/>
      <c r="AK364" s="204"/>
      <c r="AL364" s="204"/>
      <c r="AM364" s="204"/>
      <c r="AN364" s="204"/>
      <c r="AO364" s="306"/>
      <c r="AP364" s="307">
        <v>0</v>
      </c>
      <c r="AQ364" s="308">
        <v>0</v>
      </c>
      <c r="AR364" s="308">
        <v>0</v>
      </c>
      <c r="AS364" s="308">
        <v>0</v>
      </c>
      <c r="AT364" s="308">
        <v>0</v>
      </c>
      <c r="AV364" s="238">
        <v>1</v>
      </c>
      <c r="AW364" s="238">
        <v>1</v>
      </c>
      <c r="AX364" s="238">
        <v>1</v>
      </c>
      <c r="AY364" s="238">
        <v>1</v>
      </c>
      <c r="AZ364" s="309">
        <v>1</v>
      </c>
      <c r="BB364" s="310" t="str">
        <f t="shared" si="2"/>
        <v>TIM</v>
      </c>
      <c r="BC364" s="196" t="str">
        <f t="shared" si="2"/>
        <v>RPEs Apply</v>
      </c>
      <c r="BD364" s="196" t="str">
        <f t="shared" si="2"/>
        <v>CapRate 1 (Baseline excl. Repex)</v>
      </c>
      <c r="BE364" s="311" t="str">
        <f t="shared" si="2"/>
        <v>Fast/Slow Split (excl repex)</v>
      </c>
    </row>
    <row r="365" spans="5:57" s="196" customFormat="1" ht="15" customHeight="1">
      <c r="E365" s="305" t="s">
        <v>482</v>
      </c>
      <c r="G365" s="196" t="s">
        <v>106</v>
      </c>
      <c r="H365" s="305" t="s">
        <v>296</v>
      </c>
      <c r="I365" s="142"/>
      <c r="AH365" s="204"/>
      <c r="AI365" s="204"/>
      <c r="AJ365" s="204"/>
      <c r="AK365" s="204"/>
      <c r="AL365" s="204"/>
      <c r="AM365" s="204"/>
      <c r="AN365" s="204"/>
      <c r="AO365" s="306"/>
      <c r="AP365" s="307">
        <v>0</v>
      </c>
      <c r="AQ365" s="308">
        <v>0</v>
      </c>
      <c r="AR365" s="308">
        <v>0</v>
      </c>
      <c r="AS365" s="308">
        <v>0</v>
      </c>
      <c r="AT365" s="308">
        <v>0</v>
      </c>
      <c r="AV365" s="238">
        <v>0</v>
      </c>
      <c r="AW365" s="238">
        <v>0</v>
      </c>
      <c r="AX365" s="238">
        <v>0</v>
      </c>
      <c r="AY365" s="238">
        <v>0</v>
      </c>
      <c r="AZ365" s="309">
        <v>0</v>
      </c>
      <c r="BB365" s="310" t="str">
        <f t="shared" si="2"/>
        <v>TIM</v>
      </c>
      <c r="BC365" s="196" t="str">
        <f t="shared" si="2"/>
        <v>RPEs Apply</v>
      </c>
      <c r="BD365" s="196" t="str">
        <f t="shared" si="2"/>
        <v>CapRate 1 (Baseline excl. Repex)</v>
      </c>
      <c r="BE365" s="311" t="str">
        <f t="shared" si="2"/>
        <v>Fast/Slow Split (excl repex)</v>
      </c>
    </row>
    <row r="366" spans="5:57" s="196" customFormat="1" ht="15" customHeight="1">
      <c r="E366" s="305" t="s">
        <v>482</v>
      </c>
      <c r="G366" s="196" t="s">
        <v>106</v>
      </c>
      <c r="H366" s="305" t="s">
        <v>298</v>
      </c>
      <c r="I366" s="142"/>
      <c r="AH366" s="204"/>
      <c r="AI366" s="204"/>
      <c r="AJ366" s="204"/>
      <c r="AK366" s="204"/>
      <c r="AL366" s="204"/>
      <c r="AM366" s="204"/>
      <c r="AN366" s="204"/>
      <c r="AO366" s="306"/>
      <c r="AP366" s="307">
        <v>0</v>
      </c>
      <c r="AQ366" s="308">
        <v>0</v>
      </c>
      <c r="AR366" s="308">
        <v>0</v>
      </c>
      <c r="AS366" s="308">
        <v>0</v>
      </c>
      <c r="AT366" s="308">
        <v>0</v>
      </c>
      <c r="AV366" s="238">
        <v>0</v>
      </c>
      <c r="AW366" s="238">
        <v>0</v>
      </c>
      <c r="AX366" s="238">
        <v>0</v>
      </c>
      <c r="AY366" s="238">
        <v>0</v>
      </c>
      <c r="AZ366" s="309">
        <v>0</v>
      </c>
      <c r="BB366" s="310" t="str">
        <f t="shared" si="2"/>
        <v>TIM</v>
      </c>
      <c r="BC366" s="196" t="str">
        <f t="shared" si="2"/>
        <v>RPEs Apply</v>
      </c>
      <c r="BD366" s="196" t="str">
        <f t="shared" si="2"/>
        <v>CapRate 1 (Baseline excl. Repex)</v>
      </c>
      <c r="BE366" s="311" t="str">
        <f t="shared" si="2"/>
        <v>Fast/Slow Split (excl repex)</v>
      </c>
    </row>
    <row r="367" spans="5:57" s="196" customFormat="1" ht="15" customHeight="1">
      <c r="E367" s="305" t="s">
        <v>482</v>
      </c>
      <c r="G367" s="196" t="s">
        <v>106</v>
      </c>
      <c r="H367" s="305" t="s">
        <v>300</v>
      </c>
      <c r="I367" s="142"/>
      <c r="AH367" s="204"/>
      <c r="AI367" s="204"/>
      <c r="AJ367" s="204"/>
      <c r="AK367" s="204"/>
      <c r="AL367" s="204"/>
      <c r="AM367" s="204"/>
      <c r="AN367" s="204"/>
      <c r="AO367" s="306"/>
      <c r="AP367" s="307">
        <v>0</v>
      </c>
      <c r="AQ367" s="308">
        <v>0</v>
      </c>
      <c r="AR367" s="308">
        <v>0</v>
      </c>
      <c r="AS367" s="308">
        <v>0</v>
      </c>
      <c r="AT367" s="308">
        <v>0</v>
      </c>
      <c r="AV367" s="238">
        <v>0</v>
      </c>
      <c r="AW367" s="238">
        <v>0</v>
      </c>
      <c r="AX367" s="238">
        <v>0</v>
      </c>
      <c r="AY367" s="238">
        <v>0</v>
      </c>
      <c r="AZ367" s="309">
        <v>0</v>
      </c>
      <c r="BB367" s="310" t="str">
        <f t="shared" si="2"/>
        <v>TIM</v>
      </c>
      <c r="BC367" s="196" t="str">
        <f t="shared" si="2"/>
        <v>RPEs Apply</v>
      </c>
      <c r="BD367" s="196" t="str">
        <f t="shared" si="2"/>
        <v>CapRate 1 (Baseline excl. Repex)</v>
      </c>
      <c r="BE367" s="311" t="str">
        <f t="shared" si="2"/>
        <v>Fast/Slow Split (excl repex)</v>
      </c>
    </row>
    <row r="368" spans="5:57" s="196" customFormat="1" ht="15" customHeight="1">
      <c r="E368" s="293" t="s">
        <v>485</v>
      </c>
      <c r="F368" s="294"/>
      <c r="G368" s="294" t="s">
        <v>106</v>
      </c>
      <c r="H368" s="293" t="s">
        <v>292</v>
      </c>
      <c r="I368" s="295"/>
      <c r="J368" s="294"/>
      <c r="K368" s="294"/>
      <c r="L368" s="294"/>
      <c r="M368" s="294"/>
      <c r="N368" s="294"/>
      <c r="O368" s="294"/>
      <c r="P368" s="294"/>
      <c r="Q368" s="294"/>
      <c r="R368" s="294"/>
      <c r="S368" s="294"/>
      <c r="T368" s="294"/>
      <c r="U368" s="294"/>
      <c r="V368" s="294"/>
      <c r="W368" s="294"/>
      <c r="X368" s="294"/>
      <c r="Y368" s="294"/>
      <c r="Z368" s="294"/>
      <c r="AA368" s="294"/>
      <c r="AB368" s="294"/>
      <c r="AC368" s="294"/>
      <c r="AD368" s="294"/>
      <c r="AE368" s="294"/>
      <c r="AF368" s="294"/>
      <c r="AG368" s="294"/>
      <c r="AH368" s="296"/>
      <c r="AI368" s="296"/>
      <c r="AJ368" s="296"/>
      <c r="AK368" s="296"/>
      <c r="AL368" s="296"/>
      <c r="AM368" s="296"/>
      <c r="AN368" s="296"/>
      <c r="AO368" s="297"/>
      <c r="AP368" s="298">
        <v>0</v>
      </c>
      <c r="AQ368" s="299">
        <v>0</v>
      </c>
      <c r="AR368" s="299">
        <v>0</v>
      </c>
      <c r="AS368" s="299">
        <v>0</v>
      </c>
      <c r="AT368" s="299">
        <v>0</v>
      </c>
      <c r="AU368" s="294"/>
      <c r="AV368" s="300">
        <v>0</v>
      </c>
      <c r="AW368" s="300">
        <v>0</v>
      </c>
      <c r="AX368" s="300">
        <v>0</v>
      </c>
      <c r="AY368" s="300">
        <v>0</v>
      </c>
      <c r="AZ368" s="301">
        <v>0</v>
      </c>
      <c r="BB368" s="310" t="str">
        <f t="shared" si="2"/>
        <v>Non-Tim</v>
      </c>
      <c r="BC368" s="196" t="str">
        <f t="shared" si="2"/>
        <v>RPEs Don’t Apply (Outturn)</v>
      </c>
      <c r="BD368" s="196" t="str">
        <f t="shared" si="2"/>
        <v>CapRate 1 (Baseline excl. Repex)</v>
      </c>
      <c r="BE368" s="311" t="str">
        <f t="shared" si="2"/>
        <v>Fast/Slow Split (excl repex)</v>
      </c>
    </row>
    <row r="369" spans="5:57" s="196" customFormat="1" ht="15" customHeight="1">
      <c r="E369" s="305" t="s">
        <v>485</v>
      </c>
      <c r="G369" s="196" t="s">
        <v>106</v>
      </c>
      <c r="H369" s="305" t="s">
        <v>294</v>
      </c>
      <c r="I369" s="142"/>
      <c r="AH369" s="204"/>
      <c r="AI369" s="204"/>
      <c r="AJ369" s="204"/>
      <c r="AK369" s="204"/>
      <c r="AL369" s="204"/>
      <c r="AM369" s="204"/>
      <c r="AN369" s="204"/>
      <c r="AO369" s="306"/>
      <c r="AP369" s="307">
        <v>0.36299999999999999</v>
      </c>
      <c r="AQ369" s="308">
        <v>0.36299999999999999</v>
      </c>
      <c r="AR369" s="308">
        <v>0.36299999999999999</v>
      </c>
      <c r="AS369" s="308">
        <v>0</v>
      </c>
      <c r="AT369" s="308">
        <v>0</v>
      </c>
      <c r="AV369" s="238">
        <v>1</v>
      </c>
      <c r="AW369" s="238">
        <v>1</v>
      </c>
      <c r="AX369" s="238">
        <v>1</v>
      </c>
      <c r="AY369" s="238">
        <v>1</v>
      </c>
      <c r="AZ369" s="309">
        <v>1</v>
      </c>
      <c r="BB369" s="310" t="str">
        <f t="shared" si="2"/>
        <v>Non-Tim</v>
      </c>
      <c r="BC369" s="196" t="str">
        <f t="shared" si="2"/>
        <v>RPEs Don’t Apply (Outturn)</v>
      </c>
      <c r="BD369" s="196" t="str">
        <f t="shared" si="2"/>
        <v>CapRate 1 (Baseline excl. Repex)</v>
      </c>
      <c r="BE369" s="311" t="str">
        <f t="shared" si="2"/>
        <v>Fast/Slow Split (excl repex)</v>
      </c>
    </row>
    <row r="370" spans="5:57" s="196" customFormat="1" ht="15" customHeight="1">
      <c r="E370" s="305" t="s">
        <v>485</v>
      </c>
      <c r="G370" s="196" t="s">
        <v>106</v>
      </c>
      <c r="H370" s="305" t="s">
        <v>296</v>
      </c>
      <c r="I370" s="142"/>
      <c r="AH370" s="204"/>
      <c r="AI370" s="204"/>
      <c r="AJ370" s="204"/>
      <c r="AK370" s="204"/>
      <c r="AL370" s="204"/>
      <c r="AM370" s="204"/>
      <c r="AN370" s="204"/>
      <c r="AO370" s="306"/>
      <c r="AP370" s="307">
        <v>0</v>
      </c>
      <c r="AQ370" s="308">
        <v>0</v>
      </c>
      <c r="AR370" s="308">
        <v>0</v>
      </c>
      <c r="AS370" s="308">
        <v>0</v>
      </c>
      <c r="AT370" s="308">
        <v>0</v>
      </c>
      <c r="AV370" s="238">
        <v>0</v>
      </c>
      <c r="AW370" s="238">
        <v>0</v>
      </c>
      <c r="AX370" s="238">
        <v>0</v>
      </c>
      <c r="AY370" s="238">
        <v>0</v>
      </c>
      <c r="AZ370" s="309">
        <v>0</v>
      </c>
      <c r="BB370" s="310" t="str">
        <f t="shared" si="2"/>
        <v>Non-Tim</v>
      </c>
      <c r="BC370" s="196" t="str">
        <f t="shared" si="2"/>
        <v>RPEs Don’t Apply (Outturn)</v>
      </c>
      <c r="BD370" s="196" t="str">
        <f t="shared" si="2"/>
        <v>CapRate 1 (Baseline excl. Repex)</v>
      </c>
      <c r="BE370" s="311" t="str">
        <f t="shared" si="2"/>
        <v>Fast/Slow Split (excl repex)</v>
      </c>
    </row>
    <row r="371" spans="5:57" s="196" customFormat="1" ht="15" customHeight="1">
      <c r="E371" s="305" t="s">
        <v>485</v>
      </c>
      <c r="G371" s="196" t="s">
        <v>106</v>
      </c>
      <c r="H371" s="305" t="s">
        <v>298</v>
      </c>
      <c r="I371" s="142"/>
      <c r="AH371" s="204"/>
      <c r="AI371" s="204"/>
      <c r="AJ371" s="204"/>
      <c r="AK371" s="204"/>
      <c r="AL371" s="204"/>
      <c r="AM371" s="204"/>
      <c r="AN371" s="204"/>
      <c r="AO371" s="306"/>
      <c r="AP371" s="307">
        <v>0</v>
      </c>
      <c r="AQ371" s="308">
        <v>0</v>
      </c>
      <c r="AR371" s="308">
        <v>0</v>
      </c>
      <c r="AS371" s="308">
        <v>0</v>
      </c>
      <c r="AT371" s="308">
        <v>0</v>
      </c>
      <c r="AV371" s="238">
        <v>0</v>
      </c>
      <c r="AW371" s="238">
        <v>0</v>
      </c>
      <c r="AX371" s="238">
        <v>0</v>
      </c>
      <c r="AY371" s="238">
        <v>0</v>
      </c>
      <c r="AZ371" s="309">
        <v>0</v>
      </c>
      <c r="BB371" s="310" t="str">
        <f t="shared" si="2"/>
        <v>Non-Tim</v>
      </c>
      <c r="BC371" s="196" t="str">
        <f t="shared" si="2"/>
        <v>RPEs Don’t Apply (Outturn)</v>
      </c>
      <c r="BD371" s="196" t="str">
        <f t="shared" si="2"/>
        <v>CapRate 1 (Baseline excl. Repex)</v>
      </c>
      <c r="BE371" s="311" t="str">
        <f t="shared" si="2"/>
        <v>Fast/Slow Split (excl repex)</v>
      </c>
    </row>
    <row r="372" spans="5:57" s="196" customFormat="1" ht="15" customHeight="1">
      <c r="E372" s="312" t="s">
        <v>485</v>
      </c>
      <c r="F372" s="313"/>
      <c r="G372" s="313" t="s">
        <v>106</v>
      </c>
      <c r="H372" s="312" t="s">
        <v>300</v>
      </c>
      <c r="I372" s="314"/>
      <c r="J372" s="313"/>
      <c r="K372" s="313"/>
      <c r="L372" s="313"/>
      <c r="M372" s="313"/>
      <c r="N372" s="313"/>
      <c r="O372" s="313"/>
      <c r="P372" s="313"/>
      <c r="Q372" s="313"/>
      <c r="R372" s="313"/>
      <c r="S372" s="313"/>
      <c r="T372" s="313"/>
      <c r="U372" s="313"/>
      <c r="V372" s="313"/>
      <c r="W372" s="313"/>
      <c r="X372" s="313"/>
      <c r="Y372" s="313"/>
      <c r="Z372" s="313"/>
      <c r="AA372" s="313"/>
      <c r="AB372" s="313"/>
      <c r="AC372" s="313"/>
      <c r="AD372" s="313"/>
      <c r="AE372" s="313"/>
      <c r="AF372" s="313"/>
      <c r="AG372" s="313"/>
      <c r="AH372" s="292"/>
      <c r="AI372" s="292"/>
      <c r="AJ372" s="292"/>
      <c r="AK372" s="292"/>
      <c r="AL372" s="292"/>
      <c r="AM372" s="292"/>
      <c r="AN372" s="292"/>
      <c r="AO372" s="315"/>
      <c r="AP372" s="316">
        <v>0</v>
      </c>
      <c r="AQ372" s="317">
        <v>0</v>
      </c>
      <c r="AR372" s="317">
        <v>0</v>
      </c>
      <c r="AS372" s="317">
        <v>0</v>
      </c>
      <c r="AT372" s="317">
        <v>0</v>
      </c>
      <c r="AU372" s="313"/>
      <c r="AV372" s="318">
        <v>0</v>
      </c>
      <c r="AW372" s="318">
        <v>0</v>
      </c>
      <c r="AX372" s="318">
        <v>0</v>
      </c>
      <c r="AY372" s="318">
        <v>0</v>
      </c>
      <c r="AZ372" s="319">
        <v>0</v>
      </c>
      <c r="BB372" s="310" t="str">
        <f t="shared" si="2"/>
        <v>Non-Tim</v>
      </c>
      <c r="BC372" s="196" t="str">
        <f t="shared" si="2"/>
        <v>RPEs Don’t Apply (Outturn)</v>
      </c>
      <c r="BD372" s="196" t="str">
        <f t="shared" si="2"/>
        <v>CapRate 1 (Baseline excl. Repex)</v>
      </c>
      <c r="BE372" s="311" t="str">
        <f t="shared" si="2"/>
        <v>Fast/Slow Split (excl repex)</v>
      </c>
    </row>
    <row r="373" spans="5:57" s="196" customFormat="1" ht="15" customHeight="1">
      <c r="E373" s="305" t="s">
        <v>488</v>
      </c>
      <c r="G373" s="196" t="s">
        <v>106</v>
      </c>
      <c r="H373" s="305" t="s">
        <v>292</v>
      </c>
      <c r="I373" s="142"/>
      <c r="AH373" s="204"/>
      <c r="AI373" s="204"/>
      <c r="AJ373" s="204"/>
      <c r="AK373" s="204"/>
      <c r="AL373" s="204"/>
      <c r="AM373" s="204"/>
      <c r="AN373" s="204"/>
      <c r="AO373" s="306"/>
      <c r="AP373" s="307">
        <v>0</v>
      </c>
      <c r="AQ373" s="308">
        <v>0</v>
      </c>
      <c r="AR373" s="308">
        <v>0</v>
      </c>
      <c r="AS373" s="308">
        <v>0</v>
      </c>
      <c r="AT373" s="308">
        <v>0</v>
      </c>
      <c r="AV373" s="238">
        <v>0</v>
      </c>
      <c r="AW373" s="238">
        <v>0</v>
      </c>
      <c r="AX373" s="238">
        <v>0</v>
      </c>
      <c r="AY373" s="238">
        <v>0</v>
      </c>
      <c r="AZ373" s="309">
        <v>0</v>
      </c>
      <c r="BB373" s="310" t="str">
        <f t="shared" si="2"/>
        <v>TIM</v>
      </c>
      <c r="BC373" s="196" t="str">
        <f t="shared" si="2"/>
        <v>RPEs Apply</v>
      </c>
      <c r="BD373" s="196" t="str">
        <f t="shared" si="2"/>
        <v>CapRate 1 (Baseline excl. Repex)</v>
      </c>
      <c r="BE373" s="311" t="str">
        <f t="shared" si="2"/>
        <v>Fast/Slow Split (excl repex)</v>
      </c>
    </row>
    <row r="374" spans="5:57" s="196" customFormat="1" ht="15" customHeight="1">
      <c r="E374" s="305" t="s">
        <v>488</v>
      </c>
      <c r="G374" s="196" t="s">
        <v>106</v>
      </c>
      <c r="H374" s="305" t="s">
        <v>294</v>
      </c>
      <c r="I374" s="142"/>
      <c r="AH374" s="204"/>
      <c r="AI374" s="204"/>
      <c r="AJ374" s="204"/>
      <c r="AK374" s="204"/>
      <c r="AL374" s="204"/>
      <c r="AM374" s="204"/>
      <c r="AN374" s="204"/>
      <c r="AO374" s="306"/>
      <c r="AP374" s="307">
        <v>0.16677</v>
      </c>
      <c r="AQ374" s="308">
        <v>0.14450000000000002</v>
      </c>
      <c r="AR374" s="308">
        <v>0.27251000000000003</v>
      </c>
      <c r="AS374" s="308">
        <v>0.11237000000000001</v>
      </c>
      <c r="AT374" s="308">
        <v>0.12988000000000002</v>
      </c>
      <c r="AV374" s="238">
        <v>0.17</v>
      </c>
      <c r="AW374" s="238">
        <v>0.17</v>
      </c>
      <c r="AX374" s="238">
        <v>0.17</v>
      </c>
      <c r="AY374" s="238">
        <v>0.17</v>
      </c>
      <c r="AZ374" s="309">
        <v>0.17</v>
      </c>
      <c r="BB374" s="310" t="str">
        <f t="shared" si="2"/>
        <v>TIM</v>
      </c>
      <c r="BC374" s="196" t="str">
        <f t="shared" si="2"/>
        <v>RPEs Apply</v>
      </c>
      <c r="BD374" s="196" t="str">
        <f t="shared" si="2"/>
        <v>CapRate 1 (Baseline excl. Repex)</v>
      </c>
      <c r="BE374" s="311" t="str">
        <f t="shared" si="2"/>
        <v>Fast/Slow Split (excl repex)</v>
      </c>
    </row>
    <row r="375" spans="5:57" s="196" customFormat="1" ht="15" customHeight="1">
      <c r="E375" s="305" t="s">
        <v>488</v>
      </c>
      <c r="G375" s="196" t="s">
        <v>106</v>
      </c>
      <c r="H375" s="305" t="s">
        <v>296</v>
      </c>
      <c r="I375" s="142"/>
      <c r="AH375" s="204"/>
      <c r="AI375" s="204"/>
      <c r="AJ375" s="204"/>
      <c r="AK375" s="204"/>
      <c r="AL375" s="204"/>
      <c r="AM375" s="204"/>
      <c r="AN375" s="204"/>
      <c r="AO375" s="306"/>
      <c r="AP375" s="307">
        <v>0.8142299999999999</v>
      </c>
      <c r="AQ375" s="308">
        <v>0.7054999999999999</v>
      </c>
      <c r="AR375" s="308">
        <v>1.33049</v>
      </c>
      <c r="AS375" s="308">
        <v>0.54862999999999995</v>
      </c>
      <c r="AT375" s="308">
        <v>0.63412000000000002</v>
      </c>
      <c r="AV375" s="238">
        <v>0.83</v>
      </c>
      <c r="AW375" s="238">
        <v>0.83</v>
      </c>
      <c r="AX375" s="238">
        <v>0.83</v>
      </c>
      <c r="AY375" s="238">
        <v>0.83</v>
      </c>
      <c r="AZ375" s="309">
        <v>0.83</v>
      </c>
      <c r="BB375" s="310" t="str">
        <f t="shared" si="2"/>
        <v>TIM</v>
      </c>
      <c r="BC375" s="196" t="str">
        <f t="shared" si="2"/>
        <v>RPEs Apply</v>
      </c>
      <c r="BD375" s="196" t="str">
        <f t="shared" si="2"/>
        <v>CapRate 1 (Baseline excl. Repex)</v>
      </c>
      <c r="BE375" s="311" t="str">
        <f t="shared" si="2"/>
        <v>Fast/Slow Split (excl repex)</v>
      </c>
    </row>
    <row r="376" spans="5:57" s="196" customFormat="1" ht="15" customHeight="1">
      <c r="E376" s="305" t="s">
        <v>488</v>
      </c>
      <c r="G376" s="196" t="s">
        <v>106</v>
      </c>
      <c r="H376" s="305" t="s">
        <v>298</v>
      </c>
      <c r="I376" s="142"/>
      <c r="AH376" s="204"/>
      <c r="AI376" s="204"/>
      <c r="AJ376" s="204"/>
      <c r="AK376" s="204"/>
      <c r="AL376" s="204"/>
      <c r="AM376" s="204"/>
      <c r="AN376" s="204"/>
      <c r="AO376" s="306"/>
      <c r="AP376" s="307">
        <v>0</v>
      </c>
      <c r="AQ376" s="308">
        <v>0</v>
      </c>
      <c r="AR376" s="308">
        <v>0</v>
      </c>
      <c r="AS376" s="308">
        <v>0</v>
      </c>
      <c r="AT376" s="308">
        <v>0</v>
      </c>
      <c r="AV376" s="238">
        <v>0</v>
      </c>
      <c r="AW376" s="238">
        <v>0</v>
      </c>
      <c r="AX376" s="238">
        <v>0</v>
      </c>
      <c r="AY376" s="238">
        <v>0</v>
      </c>
      <c r="AZ376" s="309">
        <v>0</v>
      </c>
      <c r="BB376" s="310" t="str">
        <f t="shared" si="2"/>
        <v>TIM</v>
      </c>
      <c r="BC376" s="196" t="str">
        <f t="shared" si="2"/>
        <v>RPEs Apply</v>
      </c>
      <c r="BD376" s="196" t="str">
        <f t="shared" si="2"/>
        <v>CapRate 1 (Baseline excl. Repex)</v>
      </c>
      <c r="BE376" s="311" t="str">
        <f t="shared" si="2"/>
        <v>Fast/Slow Split (excl repex)</v>
      </c>
    </row>
    <row r="377" spans="5:57" s="196" customFormat="1" ht="15" customHeight="1">
      <c r="E377" s="305" t="s">
        <v>488</v>
      </c>
      <c r="G377" s="196" t="s">
        <v>106</v>
      </c>
      <c r="H377" s="305" t="s">
        <v>300</v>
      </c>
      <c r="I377" s="142"/>
      <c r="AH377" s="204"/>
      <c r="AI377" s="204"/>
      <c r="AJ377" s="204"/>
      <c r="AK377" s="204"/>
      <c r="AL377" s="204"/>
      <c r="AM377" s="204"/>
      <c r="AN377" s="204"/>
      <c r="AO377" s="306"/>
      <c r="AP377" s="307">
        <v>0</v>
      </c>
      <c r="AQ377" s="308">
        <v>0</v>
      </c>
      <c r="AR377" s="308">
        <v>0</v>
      </c>
      <c r="AS377" s="308">
        <v>0</v>
      </c>
      <c r="AT377" s="308">
        <v>0</v>
      </c>
      <c r="AV377" s="238">
        <v>0</v>
      </c>
      <c r="AW377" s="238">
        <v>0</v>
      </c>
      <c r="AX377" s="238">
        <v>0</v>
      </c>
      <c r="AY377" s="238">
        <v>0</v>
      </c>
      <c r="AZ377" s="309">
        <v>0</v>
      </c>
      <c r="BB377" s="310" t="str">
        <f t="shared" si="2"/>
        <v>TIM</v>
      </c>
      <c r="BC377" s="196" t="str">
        <f t="shared" si="2"/>
        <v>RPEs Apply</v>
      </c>
      <c r="BD377" s="196" t="str">
        <f t="shared" si="2"/>
        <v>CapRate 1 (Baseline excl. Repex)</v>
      </c>
      <c r="BE377" s="311" t="str">
        <f t="shared" si="2"/>
        <v>Fast/Slow Split (excl repex)</v>
      </c>
    </row>
    <row r="378" spans="5:57" s="196" customFormat="1" ht="15" customHeight="1">
      <c r="E378" s="293" t="s">
        <v>491</v>
      </c>
      <c r="F378" s="294"/>
      <c r="G378" s="294" t="s">
        <v>106</v>
      </c>
      <c r="H378" s="293" t="s">
        <v>292</v>
      </c>
      <c r="I378" s="295"/>
      <c r="J378" s="294"/>
      <c r="K378" s="294"/>
      <c r="L378" s="294"/>
      <c r="M378" s="294"/>
      <c r="N378" s="294"/>
      <c r="O378" s="294"/>
      <c r="P378" s="294"/>
      <c r="Q378" s="294"/>
      <c r="R378" s="294"/>
      <c r="S378" s="294"/>
      <c r="T378" s="294"/>
      <c r="U378" s="294"/>
      <c r="V378" s="294"/>
      <c r="W378" s="294"/>
      <c r="X378" s="294"/>
      <c r="Y378" s="294"/>
      <c r="Z378" s="294"/>
      <c r="AA378" s="294"/>
      <c r="AB378" s="294"/>
      <c r="AC378" s="294"/>
      <c r="AD378" s="294"/>
      <c r="AE378" s="294"/>
      <c r="AF378" s="294"/>
      <c r="AG378" s="294"/>
      <c r="AH378" s="296"/>
      <c r="AI378" s="296"/>
      <c r="AJ378" s="296"/>
      <c r="AK378" s="296"/>
      <c r="AL378" s="296"/>
      <c r="AM378" s="296"/>
      <c r="AN378" s="296"/>
      <c r="AO378" s="297"/>
      <c r="AP378" s="298">
        <v>0</v>
      </c>
      <c r="AQ378" s="299">
        <v>0</v>
      </c>
      <c r="AR378" s="299">
        <v>0</v>
      </c>
      <c r="AS378" s="299">
        <v>0</v>
      </c>
      <c r="AT378" s="299">
        <v>0</v>
      </c>
      <c r="AU378" s="294"/>
      <c r="AV378" s="300">
        <v>0</v>
      </c>
      <c r="AW378" s="300">
        <v>0</v>
      </c>
      <c r="AX378" s="300">
        <v>0</v>
      </c>
      <c r="AY378" s="300">
        <v>0</v>
      </c>
      <c r="AZ378" s="301">
        <v>0</v>
      </c>
      <c r="BB378" s="310" t="str">
        <f t="shared" ref="BB378:BE397" si="3">INDEX(BB$21:BB$63,MATCH($E378,$E$21:$E$63,0))</f>
        <v>TIM</v>
      </c>
      <c r="BC378" s="196" t="str">
        <f t="shared" si="3"/>
        <v>RPEs Apply</v>
      </c>
      <c r="BD378" s="196" t="str">
        <f t="shared" si="3"/>
        <v>CapRate 1 (Baseline excl. Repex)</v>
      </c>
      <c r="BE378" s="311" t="str">
        <f t="shared" si="3"/>
        <v>Fast/Slow Split (excl repex)</v>
      </c>
    </row>
    <row r="379" spans="5:57" s="196" customFormat="1" ht="15" customHeight="1">
      <c r="E379" s="305" t="s">
        <v>491</v>
      </c>
      <c r="G379" s="196" t="s">
        <v>106</v>
      </c>
      <c r="H379" s="305" t="s">
        <v>294</v>
      </c>
      <c r="I379" s="142"/>
      <c r="AH379" s="204"/>
      <c r="AI379" s="204"/>
      <c r="AJ379" s="204"/>
      <c r="AK379" s="204"/>
      <c r="AL379" s="204"/>
      <c r="AM379" s="204"/>
      <c r="AN379" s="204"/>
      <c r="AO379" s="306"/>
      <c r="AP379" s="307">
        <v>0</v>
      </c>
      <c r="AQ379" s="308">
        <v>0</v>
      </c>
      <c r="AR379" s="308">
        <v>0</v>
      </c>
      <c r="AS379" s="308">
        <v>0</v>
      </c>
      <c r="AT379" s="308">
        <v>0</v>
      </c>
      <c r="AV379" s="238">
        <v>0.29750433842656843</v>
      </c>
      <c r="AW379" s="238">
        <v>0.29750433842656843</v>
      </c>
      <c r="AX379" s="238">
        <v>0.29750433842656843</v>
      </c>
      <c r="AY379" s="238">
        <v>0.29750433842656843</v>
      </c>
      <c r="AZ379" s="309">
        <v>0.29750433842656843</v>
      </c>
      <c r="BB379" s="310" t="str">
        <f t="shared" si="3"/>
        <v>TIM</v>
      </c>
      <c r="BC379" s="196" t="str">
        <f t="shared" si="3"/>
        <v>RPEs Apply</v>
      </c>
      <c r="BD379" s="196" t="str">
        <f t="shared" si="3"/>
        <v>CapRate 1 (Baseline excl. Repex)</v>
      </c>
      <c r="BE379" s="311" t="str">
        <f t="shared" si="3"/>
        <v>Fast/Slow Split (excl repex)</v>
      </c>
    </row>
    <row r="380" spans="5:57" s="196" customFormat="1" ht="15" customHeight="1">
      <c r="E380" s="305" t="s">
        <v>491</v>
      </c>
      <c r="G380" s="196" t="s">
        <v>106</v>
      </c>
      <c r="H380" s="305" t="s">
        <v>296</v>
      </c>
      <c r="I380" s="142"/>
      <c r="AH380" s="204"/>
      <c r="AI380" s="204"/>
      <c r="AJ380" s="204"/>
      <c r="AK380" s="204"/>
      <c r="AL380" s="204"/>
      <c r="AM380" s="204"/>
      <c r="AN380" s="204"/>
      <c r="AO380" s="306"/>
      <c r="AP380" s="307">
        <v>0</v>
      </c>
      <c r="AQ380" s="308">
        <v>0</v>
      </c>
      <c r="AR380" s="308">
        <v>0</v>
      </c>
      <c r="AS380" s="308">
        <v>0</v>
      </c>
      <c r="AT380" s="308">
        <v>0</v>
      </c>
      <c r="AV380" s="238">
        <v>0.70249566157343157</v>
      </c>
      <c r="AW380" s="238">
        <v>0.70249566157343157</v>
      </c>
      <c r="AX380" s="238">
        <v>0.70249566157343157</v>
      </c>
      <c r="AY380" s="238">
        <v>0.70249566157343157</v>
      </c>
      <c r="AZ380" s="309">
        <v>0.70249566157343157</v>
      </c>
      <c r="BB380" s="310" t="str">
        <f t="shared" si="3"/>
        <v>TIM</v>
      </c>
      <c r="BC380" s="196" t="str">
        <f t="shared" si="3"/>
        <v>RPEs Apply</v>
      </c>
      <c r="BD380" s="196" t="str">
        <f t="shared" si="3"/>
        <v>CapRate 1 (Baseline excl. Repex)</v>
      </c>
      <c r="BE380" s="311" t="str">
        <f t="shared" si="3"/>
        <v>Fast/Slow Split (excl repex)</v>
      </c>
    </row>
    <row r="381" spans="5:57" s="196" customFormat="1" ht="15" customHeight="1">
      <c r="E381" s="305" t="s">
        <v>491</v>
      </c>
      <c r="G381" s="196" t="s">
        <v>106</v>
      </c>
      <c r="H381" s="305" t="s">
        <v>298</v>
      </c>
      <c r="I381" s="142"/>
      <c r="AH381" s="204"/>
      <c r="AI381" s="204"/>
      <c r="AJ381" s="204"/>
      <c r="AK381" s="204"/>
      <c r="AL381" s="204"/>
      <c r="AM381" s="204"/>
      <c r="AN381" s="204"/>
      <c r="AO381" s="306"/>
      <c r="AP381" s="307">
        <v>0</v>
      </c>
      <c r="AQ381" s="308">
        <v>0</v>
      </c>
      <c r="AR381" s="308">
        <v>0</v>
      </c>
      <c r="AS381" s="308">
        <v>0</v>
      </c>
      <c r="AT381" s="308">
        <v>0</v>
      </c>
      <c r="AV381" s="238">
        <v>0</v>
      </c>
      <c r="AW381" s="238">
        <v>0</v>
      </c>
      <c r="AX381" s="238">
        <v>0</v>
      </c>
      <c r="AY381" s="238">
        <v>0</v>
      </c>
      <c r="AZ381" s="309">
        <v>0</v>
      </c>
      <c r="BB381" s="310" t="str">
        <f t="shared" si="3"/>
        <v>TIM</v>
      </c>
      <c r="BC381" s="196" t="str">
        <f t="shared" si="3"/>
        <v>RPEs Apply</v>
      </c>
      <c r="BD381" s="196" t="str">
        <f t="shared" si="3"/>
        <v>CapRate 1 (Baseline excl. Repex)</v>
      </c>
      <c r="BE381" s="311" t="str">
        <f t="shared" si="3"/>
        <v>Fast/Slow Split (excl repex)</v>
      </c>
    </row>
    <row r="382" spans="5:57" s="196" customFormat="1" ht="15" customHeight="1">
      <c r="E382" s="312" t="s">
        <v>491</v>
      </c>
      <c r="F382" s="313"/>
      <c r="G382" s="313" t="s">
        <v>106</v>
      </c>
      <c r="H382" s="312" t="s">
        <v>300</v>
      </c>
      <c r="I382" s="314"/>
      <c r="J382" s="313"/>
      <c r="K382" s="313"/>
      <c r="L382" s="313"/>
      <c r="M382" s="313"/>
      <c r="N382" s="313"/>
      <c r="O382" s="313"/>
      <c r="P382" s="313"/>
      <c r="Q382" s="313"/>
      <c r="R382" s="313"/>
      <c r="S382" s="313"/>
      <c r="T382" s="313"/>
      <c r="U382" s="313"/>
      <c r="V382" s="313"/>
      <c r="W382" s="313"/>
      <c r="X382" s="313"/>
      <c r="Y382" s="313"/>
      <c r="Z382" s="313"/>
      <c r="AA382" s="313"/>
      <c r="AB382" s="313"/>
      <c r="AC382" s="313"/>
      <c r="AD382" s="313"/>
      <c r="AE382" s="313"/>
      <c r="AF382" s="313"/>
      <c r="AG382" s="313"/>
      <c r="AH382" s="292"/>
      <c r="AI382" s="292"/>
      <c r="AJ382" s="292"/>
      <c r="AK382" s="292"/>
      <c r="AL382" s="292"/>
      <c r="AM382" s="292"/>
      <c r="AN382" s="292"/>
      <c r="AO382" s="315"/>
      <c r="AP382" s="316">
        <v>0</v>
      </c>
      <c r="AQ382" s="317">
        <v>0</v>
      </c>
      <c r="AR382" s="317">
        <v>0</v>
      </c>
      <c r="AS382" s="317">
        <v>0</v>
      </c>
      <c r="AT382" s="317">
        <v>0</v>
      </c>
      <c r="AU382" s="313"/>
      <c r="AV382" s="318">
        <v>0</v>
      </c>
      <c r="AW382" s="318">
        <v>0</v>
      </c>
      <c r="AX382" s="318">
        <v>0</v>
      </c>
      <c r="AY382" s="318">
        <v>0</v>
      </c>
      <c r="AZ382" s="319">
        <v>0</v>
      </c>
      <c r="BB382" s="310" t="str">
        <f t="shared" si="3"/>
        <v>TIM</v>
      </c>
      <c r="BC382" s="196" t="str">
        <f t="shared" si="3"/>
        <v>RPEs Apply</v>
      </c>
      <c r="BD382" s="196" t="str">
        <f t="shared" si="3"/>
        <v>CapRate 1 (Baseline excl. Repex)</v>
      </c>
      <c r="BE382" s="311" t="str">
        <f t="shared" si="3"/>
        <v>Fast/Slow Split (excl repex)</v>
      </c>
    </row>
    <row r="383" spans="5:57" s="196" customFormat="1" ht="15" customHeight="1">
      <c r="E383" s="305" t="s">
        <v>494</v>
      </c>
      <c r="G383" s="196" t="s">
        <v>106</v>
      </c>
      <c r="H383" s="305" t="s">
        <v>292</v>
      </c>
      <c r="I383" s="142"/>
      <c r="AH383" s="204"/>
      <c r="AI383" s="204"/>
      <c r="AJ383" s="204"/>
      <c r="AK383" s="204"/>
      <c r="AL383" s="204"/>
      <c r="AM383" s="204"/>
      <c r="AN383" s="204"/>
      <c r="AO383" s="306"/>
      <c r="AP383" s="307">
        <v>0</v>
      </c>
      <c r="AQ383" s="308">
        <v>0</v>
      </c>
      <c r="AR383" s="308">
        <v>0</v>
      </c>
      <c r="AS383" s="308">
        <v>0</v>
      </c>
      <c r="AT383" s="308">
        <v>0</v>
      </c>
      <c r="AV383" s="238">
        <v>0</v>
      </c>
      <c r="AW383" s="238">
        <v>0</v>
      </c>
      <c r="AX383" s="238">
        <v>0</v>
      </c>
      <c r="AY383" s="238">
        <v>0</v>
      </c>
      <c r="AZ383" s="309">
        <v>0</v>
      </c>
      <c r="BB383" s="310" t="str">
        <f t="shared" si="3"/>
        <v>TIM</v>
      </c>
      <c r="BC383" s="196" t="str">
        <f t="shared" si="3"/>
        <v>RPEs Apply</v>
      </c>
      <c r="BD383" s="196" t="str">
        <f t="shared" si="3"/>
        <v>CapRate 1 (Baseline excl. Repex)</v>
      </c>
      <c r="BE383" s="311" t="str">
        <f t="shared" si="3"/>
        <v>Fast/Slow Split (excl repex)</v>
      </c>
    </row>
    <row r="384" spans="5:57" s="196" customFormat="1" ht="15" customHeight="1">
      <c r="E384" s="305" t="s">
        <v>494</v>
      </c>
      <c r="G384" s="196" t="s">
        <v>106</v>
      </c>
      <c r="H384" s="305" t="s">
        <v>294</v>
      </c>
      <c r="I384" s="142"/>
      <c r="AH384" s="204"/>
      <c r="AI384" s="204"/>
      <c r="AJ384" s="204"/>
      <c r="AK384" s="204"/>
      <c r="AL384" s="204"/>
      <c r="AM384" s="204"/>
      <c r="AN384" s="204"/>
      <c r="AO384" s="306"/>
      <c r="AP384" s="307">
        <v>0</v>
      </c>
      <c r="AQ384" s="308">
        <v>0</v>
      </c>
      <c r="AR384" s="308">
        <v>0</v>
      </c>
      <c r="AS384" s="308">
        <v>0</v>
      </c>
      <c r="AT384" s="308">
        <v>0</v>
      </c>
      <c r="AV384" s="238">
        <v>0.24254283655782952</v>
      </c>
      <c r="AW384" s="238">
        <v>0.24254283655782952</v>
      </c>
      <c r="AX384" s="238">
        <v>0.24254283655782952</v>
      </c>
      <c r="AY384" s="238">
        <v>0.24254283655782952</v>
      </c>
      <c r="AZ384" s="309">
        <v>0.24254283655782952</v>
      </c>
      <c r="BB384" s="310" t="str">
        <f t="shared" si="3"/>
        <v>TIM</v>
      </c>
      <c r="BC384" s="196" t="str">
        <f t="shared" si="3"/>
        <v>RPEs Apply</v>
      </c>
      <c r="BD384" s="196" t="str">
        <f t="shared" si="3"/>
        <v>CapRate 1 (Baseline excl. Repex)</v>
      </c>
      <c r="BE384" s="311" t="str">
        <f t="shared" si="3"/>
        <v>Fast/Slow Split (excl repex)</v>
      </c>
    </row>
    <row r="385" spans="5:57" s="196" customFormat="1" ht="15" customHeight="1">
      <c r="E385" s="305" t="s">
        <v>494</v>
      </c>
      <c r="G385" s="196" t="s">
        <v>106</v>
      </c>
      <c r="H385" s="305" t="s">
        <v>296</v>
      </c>
      <c r="I385" s="142"/>
      <c r="AH385" s="204"/>
      <c r="AI385" s="204"/>
      <c r="AJ385" s="204"/>
      <c r="AK385" s="204"/>
      <c r="AL385" s="204"/>
      <c r="AM385" s="204"/>
      <c r="AN385" s="204"/>
      <c r="AO385" s="306"/>
      <c r="AP385" s="307">
        <v>0</v>
      </c>
      <c r="AQ385" s="308">
        <v>0</v>
      </c>
      <c r="AR385" s="308">
        <v>0</v>
      </c>
      <c r="AS385" s="308">
        <v>0</v>
      </c>
      <c r="AT385" s="308">
        <v>0</v>
      </c>
      <c r="AV385" s="238">
        <v>0</v>
      </c>
      <c r="AW385" s="238">
        <v>0</v>
      </c>
      <c r="AX385" s="238">
        <v>0</v>
      </c>
      <c r="AY385" s="238">
        <v>0</v>
      </c>
      <c r="AZ385" s="309">
        <v>0</v>
      </c>
      <c r="BB385" s="310" t="str">
        <f t="shared" si="3"/>
        <v>TIM</v>
      </c>
      <c r="BC385" s="196" t="str">
        <f t="shared" si="3"/>
        <v>RPEs Apply</v>
      </c>
      <c r="BD385" s="196" t="str">
        <f t="shared" si="3"/>
        <v>CapRate 1 (Baseline excl. Repex)</v>
      </c>
      <c r="BE385" s="311" t="str">
        <f t="shared" si="3"/>
        <v>Fast/Slow Split (excl repex)</v>
      </c>
    </row>
    <row r="386" spans="5:57" s="196" customFormat="1" ht="15" customHeight="1">
      <c r="E386" s="305" t="s">
        <v>494</v>
      </c>
      <c r="G386" s="196" t="s">
        <v>106</v>
      </c>
      <c r="H386" s="305" t="s">
        <v>298</v>
      </c>
      <c r="I386" s="142"/>
      <c r="AH386" s="204"/>
      <c r="AI386" s="204"/>
      <c r="AJ386" s="204"/>
      <c r="AK386" s="204"/>
      <c r="AL386" s="204"/>
      <c r="AM386" s="204"/>
      <c r="AN386" s="204"/>
      <c r="AO386" s="306"/>
      <c r="AP386" s="307">
        <v>0</v>
      </c>
      <c r="AQ386" s="308">
        <v>0</v>
      </c>
      <c r="AR386" s="308">
        <v>0</v>
      </c>
      <c r="AS386" s="308">
        <v>0</v>
      </c>
      <c r="AT386" s="308">
        <v>0</v>
      </c>
      <c r="AV386" s="238">
        <v>0</v>
      </c>
      <c r="AW386" s="238">
        <v>0</v>
      </c>
      <c r="AX386" s="238">
        <v>0</v>
      </c>
      <c r="AY386" s="238">
        <v>0</v>
      </c>
      <c r="AZ386" s="309">
        <v>0</v>
      </c>
      <c r="BB386" s="310" t="str">
        <f t="shared" si="3"/>
        <v>TIM</v>
      </c>
      <c r="BC386" s="196" t="str">
        <f t="shared" si="3"/>
        <v>RPEs Apply</v>
      </c>
      <c r="BD386" s="196" t="str">
        <f t="shared" si="3"/>
        <v>CapRate 1 (Baseline excl. Repex)</v>
      </c>
      <c r="BE386" s="311" t="str">
        <f t="shared" si="3"/>
        <v>Fast/Slow Split (excl repex)</v>
      </c>
    </row>
    <row r="387" spans="5:57" s="196" customFormat="1" ht="15" customHeight="1">
      <c r="E387" s="305" t="s">
        <v>494</v>
      </c>
      <c r="G387" s="196" t="s">
        <v>106</v>
      </c>
      <c r="H387" s="305" t="s">
        <v>300</v>
      </c>
      <c r="I387" s="142"/>
      <c r="AH387" s="204"/>
      <c r="AI387" s="204"/>
      <c r="AJ387" s="204"/>
      <c r="AK387" s="204"/>
      <c r="AL387" s="204"/>
      <c r="AM387" s="204"/>
      <c r="AN387" s="204"/>
      <c r="AO387" s="306"/>
      <c r="AP387" s="307">
        <v>0</v>
      </c>
      <c r="AQ387" s="308">
        <v>0</v>
      </c>
      <c r="AR387" s="308">
        <v>0</v>
      </c>
      <c r="AS387" s="308">
        <v>0</v>
      </c>
      <c r="AT387" s="308">
        <v>0</v>
      </c>
      <c r="AV387" s="238">
        <v>0.75745716344217051</v>
      </c>
      <c r="AW387" s="238">
        <v>0.75745716344217051</v>
      </c>
      <c r="AX387" s="238">
        <v>0.75745716344217051</v>
      </c>
      <c r="AY387" s="238">
        <v>0.75745716344217051</v>
      </c>
      <c r="AZ387" s="309">
        <v>0.75745716344217051</v>
      </c>
      <c r="BB387" s="310" t="str">
        <f t="shared" si="3"/>
        <v>TIM</v>
      </c>
      <c r="BC387" s="196" t="str">
        <f t="shared" si="3"/>
        <v>RPEs Apply</v>
      </c>
      <c r="BD387" s="196" t="str">
        <f t="shared" si="3"/>
        <v>CapRate 1 (Baseline excl. Repex)</v>
      </c>
      <c r="BE387" s="311" t="str">
        <f t="shared" si="3"/>
        <v>Fast/Slow Split (excl repex)</v>
      </c>
    </row>
    <row r="388" spans="5:57" s="196" customFormat="1" ht="15" customHeight="1">
      <c r="E388" s="293" t="s">
        <v>497</v>
      </c>
      <c r="F388" s="294"/>
      <c r="G388" s="294" t="s">
        <v>106</v>
      </c>
      <c r="H388" s="293" t="s">
        <v>292</v>
      </c>
      <c r="I388" s="295"/>
      <c r="J388" s="294"/>
      <c r="K388" s="294"/>
      <c r="L388" s="294"/>
      <c r="M388" s="294"/>
      <c r="N388" s="294"/>
      <c r="O388" s="294"/>
      <c r="P388" s="294"/>
      <c r="Q388" s="294"/>
      <c r="R388" s="294"/>
      <c r="S388" s="294"/>
      <c r="T388" s="294"/>
      <c r="U388" s="294"/>
      <c r="V388" s="294"/>
      <c r="W388" s="294"/>
      <c r="X388" s="294"/>
      <c r="Y388" s="294"/>
      <c r="Z388" s="294"/>
      <c r="AA388" s="294"/>
      <c r="AB388" s="294"/>
      <c r="AC388" s="294"/>
      <c r="AD388" s="294"/>
      <c r="AE388" s="294"/>
      <c r="AF388" s="294"/>
      <c r="AG388" s="294"/>
      <c r="AH388" s="296"/>
      <c r="AI388" s="296"/>
      <c r="AJ388" s="296"/>
      <c r="AK388" s="296"/>
      <c r="AL388" s="296"/>
      <c r="AM388" s="296"/>
      <c r="AN388" s="296"/>
      <c r="AO388" s="297"/>
      <c r="AP388" s="298">
        <v>0</v>
      </c>
      <c r="AQ388" s="299">
        <v>0</v>
      </c>
      <c r="AR388" s="299">
        <v>0</v>
      </c>
      <c r="AS388" s="299">
        <v>0</v>
      </c>
      <c r="AT388" s="299">
        <v>0</v>
      </c>
      <c r="AU388" s="294"/>
      <c r="AV388" s="300">
        <v>0</v>
      </c>
      <c r="AW388" s="300">
        <v>0</v>
      </c>
      <c r="AX388" s="300">
        <v>0</v>
      </c>
      <c r="AY388" s="300">
        <v>0</v>
      </c>
      <c r="AZ388" s="301">
        <v>0</v>
      </c>
      <c r="BB388" s="310" t="str">
        <f t="shared" si="3"/>
        <v>TIM</v>
      </c>
      <c r="BC388" s="196" t="str">
        <f t="shared" si="3"/>
        <v>RPEs Apply</v>
      </c>
      <c r="BD388" s="196" t="str">
        <f t="shared" si="3"/>
        <v>CapRate 1 (Baseline excl. Repex)</v>
      </c>
      <c r="BE388" s="311" t="str">
        <f t="shared" si="3"/>
        <v>Fast/Slow Split (excl repex)</v>
      </c>
    </row>
    <row r="389" spans="5:57" s="196" customFormat="1" ht="15" customHeight="1">
      <c r="E389" s="305" t="s">
        <v>497</v>
      </c>
      <c r="G389" s="196" t="s">
        <v>106</v>
      </c>
      <c r="H389" s="305" t="s">
        <v>294</v>
      </c>
      <c r="I389" s="142"/>
      <c r="AH389" s="204"/>
      <c r="AI389" s="204"/>
      <c r="AJ389" s="204"/>
      <c r="AK389" s="204"/>
      <c r="AL389" s="204"/>
      <c r="AM389" s="204"/>
      <c r="AN389" s="204"/>
      <c r="AO389" s="306"/>
      <c r="AP389" s="307">
        <v>0</v>
      </c>
      <c r="AQ389" s="308">
        <v>0</v>
      </c>
      <c r="AR389" s="308">
        <v>0</v>
      </c>
      <c r="AS389" s="308">
        <v>0</v>
      </c>
      <c r="AT389" s="308">
        <v>0</v>
      </c>
      <c r="AV389" s="238">
        <v>0</v>
      </c>
      <c r="AW389" s="238">
        <v>0</v>
      </c>
      <c r="AX389" s="238">
        <v>0</v>
      </c>
      <c r="AY389" s="238">
        <v>0</v>
      </c>
      <c r="AZ389" s="309">
        <v>0</v>
      </c>
      <c r="BB389" s="310" t="str">
        <f t="shared" si="3"/>
        <v>TIM</v>
      </c>
      <c r="BC389" s="196" t="str">
        <f t="shared" si="3"/>
        <v>RPEs Apply</v>
      </c>
      <c r="BD389" s="196" t="str">
        <f t="shared" si="3"/>
        <v>CapRate 1 (Baseline excl. Repex)</v>
      </c>
      <c r="BE389" s="311" t="str">
        <f t="shared" si="3"/>
        <v>Fast/Slow Split (excl repex)</v>
      </c>
    </row>
    <row r="390" spans="5:57" s="196" customFormat="1" ht="15" customHeight="1">
      <c r="E390" s="305" t="s">
        <v>497</v>
      </c>
      <c r="G390" s="196" t="s">
        <v>106</v>
      </c>
      <c r="H390" s="305" t="s">
        <v>296</v>
      </c>
      <c r="I390" s="142"/>
      <c r="AH390" s="204"/>
      <c r="AI390" s="204"/>
      <c r="AJ390" s="204"/>
      <c r="AK390" s="204"/>
      <c r="AL390" s="204"/>
      <c r="AM390" s="204"/>
      <c r="AN390" s="204"/>
      <c r="AO390" s="306"/>
      <c r="AP390" s="307">
        <v>0</v>
      </c>
      <c r="AQ390" s="308">
        <v>0</v>
      </c>
      <c r="AR390" s="308">
        <v>0</v>
      </c>
      <c r="AS390" s="308">
        <v>0</v>
      </c>
      <c r="AT390" s="308">
        <v>0</v>
      </c>
      <c r="AV390" s="238">
        <v>0</v>
      </c>
      <c r="AW390" s="238">
        <v>0</v>
      </c>
      <c r="AX390" s="238">
        <v>0</v>
      </c>
      <c r="AY390" s="238">
        <v>0</v>
      </c>
      <c r="AZ390" s="309">
        <v>0</v>
      </c>
      <c r="BB390" s="310" t="str">
        <f t="shared" si="3"/>
        <v>TIM</v>
      </c>
      <c r="BC390" s="196" t="str">
        <f t="shared" si="3"/>
        <v>RPEs Apply</v>
      </c>
      <c r="BD390" s="196" t="str">
        <f t="shared" si="3"/>
        <v>CapRate 1 (Baseline excl. Repex)</v>
      </c>
      <c r="BE390" s="311" t="str">
        <f t="shared" si="3"/>
        <v>Fast/Slow Split (excl repex)</v>
      </c>
    </row>
    <row r="391" spans="5:57" s="196" customFormat="1" ht="15" customHeight="1">
      <c r="E391" s="305" t="s">
        <v>497</v>
      </c>
      <c r="G391" s="196" t="s">
        <v>106</v>
      </c>
      <c r="H391" s="305" t="s">
        <v>298</v>
      </c>
      <c r="I391" s="142"/>
      <c r="AH391" s="204"/>
      <c r="AI391" s="204"/>
      <c r="AJ391" s="204"/>
      <c r="AK391" s="204"/>
      <c r="AL391" s="204"/>
      <c r="AM391" s="204"/>
      <c r="AN391" s="204"/>
      <c r="AO391" s="306"/>
      <c r="AP391" s="307">
        <v>0</v>
      </c>
      <c r="AQ391" s="308">
        <v>0</v>
      </c>
      <c r="AR391" s="308">
        <v>0</v>
      </c>
      <c r="AS391" s="308">
        <v>0</v>
      </c>
      <c r="AT391" s="308">
        <v>0</v>
      </c>
      <c r="AV391" s="238">
        <v>1</v>
      </c>
      <c r="AW391" s="238">
        <v>1</v>
      </c>
      <c r="AX391" s="238">
        <v>1</v>
      </c>
      <c r="AY391" s="238">
        <v>1</v>
      </c>
      <c r="AZ391" s="309">
        <v>1</v>
      </c>
      <c r="BB391" s="310" t="str">
        <f t="shared" si="3"/>
        <v>TIM</v>
      </c>
      <c r="BC391" s="196" t="str">
        <f t="shared" si="3"/>
        <v>RPEs Apply</v>
      </c>
      <c r="BD391" s="196" t="str">
        <f t="shared" si="3"/>
        <v>CapRate 1 (Baseline excl. Repex)</v>
      </c>
      <c r="BE391" s="311" t="str">
        <f t="shared" si="3"/>
        <v>Fast/Slow Split (excl repex)</v>
      </c>
    </row>
    <row r="392" spans="5:57" s="196" customFormat="1" ht="15" customHeight="1">
      <c r="E392" s="312" t="s">
        <v>497</v>
      </c>
      <c r="F392" s="313"/>
      <c r="G392" s="313" t="s">
        <v>106</v>
      </c>
      <c r="H392" s="312" t="s">
        <v>300</v>
      </c>
      <c r="I392" s="314"/>
      <c r="J392" s="313"/>
      <c r="K392" s="31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c r="AH392" s="292"/>
      <c r="AI392" s="292"/>
      <c r="AJ392" s="292"/>
      <c r="AK392" s="292"/>
      <c r="AL392" s="292"/>
      <c r="AM392" s="292"/>
      <c r="AN392" s="292"/>
      <c r="AO392" s="315"/>
      <c r="AP392" s="316">
        <v>0</v>
      </c>
      <c r="AQ392" s="317">
        <v>0</v>
      </c>
      <c r="AR392" s="317">
        <v>0</v>
      </c>
      <c r="AS392" s="317">
        <v>0</v>
      </c>
      <c r="AT392" s="317">
        <v>0</v>
      </c>
      <c r="AU392" s="313"/>
      <c r="AV392" s="318">
        <v>0</v>
      </c>
      <c r="AW392" s="318">
        <v>0</v>
      </c>
      <c r="AX392" s="318">
        <v>0</v>
      </c>
      <c r="AY392" s="318">
        <v>0</v>
      </c>
      <c r="AZ392" s="319">
        <v>0</v>
      </c>
      <c r="BB392" s="310" t="str">
        <f t="shared" si="3"/>
        <v>TIM</v>
      </c>
      <c r="BC392" s="196" t="str">
        <f t="shared" si="3"/>
        <v>RPEs Apply</v>
      </c>
      <c r="BD392" s="196" t="str">
        <f t="shared" si="3"/>
        <v>CapRate 1 (Baseline excl. Repex)</v>
      </c>
      <c r="BE392" s="311" t="str">
        <f t="shared" si="3"/>
        <v>Fast/Slow Split (excl repex)</v>
      </c>
    </row>
    <row r="393" spans="5:57" s="196" customFormat="1" ht="15" customHeight="1">
      <c r="E393" s="305" t="s">
        <v>500</v>
      </c>
      <c r="G393" s="196" t="s">
        <v>106</v>
      </c>
      <c r="H393" s="305" t="s">
        <v>292</v>
      </c>
      <c r="I393" s="142"/>
      <c r="AH393" s="204"/>
      <c r="AI393" s="204"/>
      <c r="AJ393" s="204"/>
      <c r="AK393" s="204"/>
      <c r="AL393" s="204"/>
      <c r="AM393" s="204"/>
      <c r="AN393" s="204"/>
      <c r="AO393" s="306"/>
      <c r="AP393" s="307">
        <v>0</v>
      </c>
      <c r="AQ393" s="308">
        <v>0</v>
      </c>
      <c r="AR393" s="308">
        <v>0</v>
      </c>
      <c r="AS393" s="308">
        <v>0</v>
      </c>
      <c r="AT393" s="308">
        <v>0</v>
      </c>
      <c r="AV393" s="238">
        <v>0</v>
      </c>
      <c r="AW393" s="238">
        <v>0</v>
      </c>
      <c r="AX393" s="238">
        <v>0</v>
      </c>
      <c r="AY393" s="238">
        <v>0</v>
      </c>
      <c r="AZ393" s="309">
        <v>0</v>
      </c>
      <c r="BB393" s="310" t="str">
        <f t="shared" si="3"/>
        <v>Non-Tim</v>
      </c>
      <c r="BC393" s="196" t="str">
        <f t="shared" si="3"/>
        <v>RPEs Don’t Apply (Outturn)</v>
      </c>
      <c r="BD393" s="196" t="str">
        <f t="shared" si="3"/>
        <v>CapRate 1 (Baseline excl. Repex)</v>
      </c>
      <c r="BE393" s="311" t="str">
        <f t="shared" si="3"/>
        <v>Fast/Slow Split (excl repex)</v>
      </c>
    </row>
    <row r="394" spans="5:57" s="196" customFormat="1" ht="15" customHeight="1">
      <c r="E394" s="305" t="s">
        <v>500</v>
      </c>
      <c r="G394" s="196" t="s">
        <v>106</v>
      </c>
      <c r="H394" s="305" t="s">
        <v>294</v>
      </c>
      <c r="I394" s="142"/>
      <c r="AH394" s="204"/>
      <c r="AI394" s="204"/>
      <c r="AJ394" s="204"/>
      <c r="AK394" s="204"/>
      <c r="AL394" s="204"/>
      <c r="AM394" s="204"/>
      <c r="AN394" s="204"/>
      <c r="AO394" s="306"/>
      <c r="AP394" s="307">
        <v>0</v>
      </c>
      <c r="AQ394" s="308">
        <v>0</v>
      </c>
      <c r="AR394" s="308">
        <v>0</v>
      </c>
      <c r="AS394" s="308">
        <v>0</v>
      </c>
      <c r="AT394" s="308">
        <v>0</v>
      </c>
      <c r="AV394" s="238">
        <v>0</v>
      </c>
      <c r="AW394" s="238">
        <v>0</v>
      </c>
      <c r="AX394" s="238">
        <v>0</v>
      </c>
      <c r="AY394" s="238">
        <v>0</v>
      </c>
      <c r="AZ394" s="309">
        <v>0</v>
      </c>
      <c r="BB394" s="310" t="str">
        <f t="shared" si="3"/>
        <v>Non-Tim</v>
      </c>
      <c r="BC394" s="196" t="str">
        <f t="shared" si="3"/>
        <v>RPEs Don’t Apply (Outturn)</v>
      </c>
      <c r="BD394" s="196" t="str">
        <f t="shared" si="3"/>
        <v>CapRate 1 (Baseline excl. Repex)</v>
      </c>
      <c r="BE394" s="311" t="str">
        <f t="shared" si="3"/>
        <v>Fast/Slow Split (excl repex)</v>
      </c>
    </row>
    <row r="395" spans="5:57" s="196" customFormat="1" ht="15" customHeight="1">
      <c r="E395" s="305" t="s">
        <v>500</v>
      </c>
      <c r="G395" s="196" t="s">
        <v>106</v>
      </c>
      <c r="H395" s="305" t="s">
        <v>296</v>
      </c>
      <c r="I395" s="142"/>
      <c r="AH395" s="204"/>
      <c r="AI395" s="204"/>
      <c r="AJ395" s="204"/>
      <c r="AK395" s="204"/>
      <c r="AL395" s="204"/>
      <c r="AM395" s="204"/>
      <c r="AN395" s="204"/>
      <c r="AO395" s="306"/>
      <c r="AP395" s="307">
        <v>0</v>
      </c>
      <c r="AQ395" s="308">
        <v>0</v>
      </c>
      <c r="AR395" s="308">
        <v>0</v>
      </c>
      <c r="AS395" s="308">
        <v>0</v>
      </c>
      <c r="AT395" s="308">
        <v>0</v>
      </c>
      <c r="AV395" s="238">
        <v>0</v>
      </c>
      <c r="AW395" s="238">
        <v>0</v>
      </c>
      <c r="AX395" s="238">
        <v>0</v>
      </c>
      <c r="AY395" s="238">
        <v>0</v>
      </c>
      <c r="AZ395" s="309">
        <v>0</v>
      </c>
      <c r="BB395" s="310" t="str">
        <f t="shared" si="3"/>
        <v>Non-Tim</v>
      </c>
      <c r="BC395" s="196" t="str">
        <f t="shared" si="3"/>
        <v>RPEs Don’t Apply (Outturn)</v>
      </c>
      <c r="BD395" s="196" t="str">
        <f t="shared" si="3"/>
        <v>CapRate 1 (Baseline excl. Repex)</v>
      </c>
      <c r="BE395" s="311" t="str">
        <f t="shared" si="3"/>
        <v>Fast/Slow Split (excl repex)</v>
      </c>
    </row>
    <row r="396" spans="5:57" s="196" customFormat="1" ht="15" customHeight="1">
      <c r="E396" s="305" t="s">
        <v>500</v>
      </c>
      <c r="G396" s="196" t="s">
        <v>106</v>
      </c>
      <c r="H396" s="305" t="s">
        <v>298</v>
      </c>
      <c r="I396" s="142"/>
      <c r="AH396" s="204"/>
      <c r="AI396" s="204"/>
      <c r="AJ396" s="204"/>
      <c r="AK396" s="204"/>
      <c r="AL396" s="204"/>
      <c r="AM396" s="204"/>
      <c r="AN396" s="204"/>
      <c r="AO396" s="306"/>
      <c r="AP396" s="307">
        <v>0.95</v>
      </c>
      <c r="AQ396" s="308">
        <v>0.95</v>
      </c>
      <c r="AR396" s="308">
        <v>0.95</v>
      </c>
      <c r="AS396" s="308">
        <v>0.95</v>
      </c>
      <c r="AT396" s="308">
        <v>0.95</v>
      </c>
      <c r="AV396" s="238">
        <v>1</v>
      </c>
      <c r="AW396" s="238">
        <v>1</v>
      </c>
      <c r="AX396" s="238">
        <v>1</v>
      </c>
      <c r="AY396" s="238">
        <v>1</v>
      </c>
      <c r="AZ396" s="309">
        <v>1</v>
      </c>
      <c r="BB396" s="310" t="str">
        <f t="shared" si="3"/>
        <v>Non-Tim</v>
      </c>
      <c r="BC396" s="196" t="str">
        <f t="shared" si="3"/>
        <v>RPEs Don’t Apply (Outturn)</v>
      </c>
      <c r="BD396" s="196" t="str">
        <f t="shared" si="3"/>
        <v>CapRate 1 (Baseline excl. Repex)</v>
      </c>
      <c r="BE396" s="311" t="str">
        <f t="shared" si="3"/>
        <v>Fast/Slow Split (excl repex)</v>
      </c>
    </row>
    <row r="397" spans="5:57" s="196" customFormat="1" ht="15" customHeight="1">
      <c r="E397" s="305" t="s">
        <v>500</v>
      </c>
      <c r="G397" s="196" t="s">
        <v>106</v>
      </c>
      <c r="H397" s="305" t="s">
        <v>300</v>
      </c>
      <c r="I397" s="142"/>
      <c r="AH397" s="204"/>
      <c r="AI397" s="204"/>
      <c r="AJ397" s="204"/>
      <c r="AK397" s="204"/>
      <c r="AL397" s="204"/>
      <c r="AM397" s="204"/>
      <c r="AN397" s="204"/>
      <c r="AO397" s="306"/>
      <c r="AP397" s="307">
        <v>0</v>
      </c>
      <c r="AQ397" s="308">
        <v>0</v>
      </c>
      <c r="AR397" s="308">
        <v>0</v>
      </c>
      <c r="AS397" s="308">
        <v>0</v>
      </c>
      <c r="AT397" s="308">
        <v>0</v>
      </c>
      <c r="AV397" s="238">
        <v>0</v>
      </c>
      <c r="AW397" s="238">
        <v>0</v>
      </c>
      <c r="AX397" s="238">
        <v>0</v>
      </c>
      <c r="AY397" s="238">
        <v>0</v>
      </c>
      <c r="AZ397" s="309">
        <v>0</v>
      </c>
      <c r="BB397" s="310" t="str">
        <f t="shared" si="3"/>
        <v>Non-Tim</v>
      </c>
      <c r="BC397" s="196" t="str">
        <f t="shared" si="3"/>
        <v>RPEs Don’t Apply (Outturn)</v>
      </c>
      <c r="BD397" s="196" t="str">
        <f t="shared" si="3"/>
        <v>CapRate 1 (Baseline excl. Repex)</v>
      </c>
      <c r="BE397" s="311" t="str">
        <f t="shared" si="3"/>
        <v>Fast/Slow Split (excl repex)</v>
      </c>
    </row>
    <row r="398" spans="5:57" s="196" customFormat="1" ht="15" customHeight="1">
      <c r="E398" s="293" t="s">
        <v>503</v>
      </c>
      <c r="F398" s="294"/>
      <c r="G398" s="294" t="s">
        <v>106</v>
      </c>
      <c r="H398" s="293" t="s">
        <v>292</v>
      </c>
      <c r="I398" s="295"/>
      <c r="J398" s="294"/>
      <c r="K398" s="294"/>
      <c r="L398" s="294"/>
      <c r="M398" s="294"/>
      <c r="N398" s="294"/>
      <c r="O398" s="294"/>
      <c r="P398" s="294"/>
      <c r="Q398" s="294"/>
      <c r="R398" s="294"/>
      <c r="S398" s="294"/>
      <c r="T398" s="294"/>
      <c r="U398" s="294"/>
      <c r="V398" s="294"/>
      <c r="W398" s="294"/>
      <c r="X398" s="294"/>
      <c r="Y398" s="294"/>
      <c r="Z398" s="294"/>
      <c r="AA398" s="294"/>
      <c r="AB398" s="294"/>
      <c r="AC398" s="294"/>
      <c r="AD398" s="294"/>
      <c r="AE398" s="294"/>
      <c r="AF398" s="294"/>
      <c r="AG398" s="294"/>
      <c r="AH398" s="296"/>
      <c r="AI398" s="296"/>
      <c r="AJ398" s="296"/>
      <c r="AK398" s="296"/>
      <c r="AL398" s="296"/>
      <c r="AM398" s="296"/>
      <c r="AN398" s="296"/>
      <c r="AO398" s="297"/>
      <c r="AP398" s="298">
        <v>0</v>
      </c>
      <c r="AQ398" s="299">
        <v>0</v>
      </c>
      <c r="AR398" s="299">
        <v>0</v>
      </c>
      <c r="AS398" s="299">
        <v>0</v>
      </c>
      <c r="AT398" s="299">
        <v>0</v>
      </c>
      <c r="AU398" s="294"/>
      <c r="AV398" s="300">
        <v>0</v>
      </c>
      <c r="AW398" s="300">
        <v>0</v>
      </c>
      <c r="AX398" s="300">
        <v>0</v>
      </c>
      <c r="AY398" s="300">
        <v>0</v>
      </c>
      <c r="AZ398" s="301">
        <v>0</v>
      </c>
      <c r="BB398" s="310">
        <f t="shared" ref="BB398:BE417" si="4">INDEX(BB$21:BB$63,MATCH($E398,$E$21:$E$63,0))</f>
        <v>0</v>
      </c>
      <c r="BC398" s="196">
        <f t="shared" si="4"/>
        <v>0</v>
      </c>
      <c r="BD398" s="196">
        <f t="shared" si="4"/>
        <v>0</v>
      </c>
      <c r="BE398" s="311">
        <f t="shared" si="4"/>
        <v>0</v>
      </c>
    </row>
    <row r="399" spans="5:57" s="196" customFormat="1" ht="15" customHeight="1">
      <c r="E399" s="305" t="s">
        <v>503</v>
      </c>
      <c r="G399" s="196" t="s">
        <v>106</v>
      </c>
      <c r="H399" s="305" t="s">
        <v>294</v>
      </c>
      <c r="I399" s="142"/>
      <c r="AH399" s="204"/>
      <c r="AI399" s="204"/>
      <c r="AJ399" s="204"/>
      <c r="AK399" s="204"/>
      <c r="AL399" s="204"/>
      <c r="AM399" s="204"/>
      <c r="AN399" s="204"/>
      <c r="AO399" s="306"/>
      <c r="AP399" s="307">
        <v>0</v>
      </c>
      <c r="AQ399" s="308">
        <v>0</v>
      </c>
      <c r="AR399" s="308">
        <v>0</v>
      </c>
      <c r="AS399" s="308">
        <v>0</v>
      </c>
      <c r="AT399" s="308">
        <v>0</v>
      </c>
      <c r="AV399" s="238">
        <v>0</v>
      </c>
      <c r="AW399" s="238">
        <v>0</v>
      </c>
      <c r="AX399" s="238">
        <v>0</v>
      </c>
      <c r="AY399" s="238">
        <v>0</v>
      </c>
      <c r="AZ399" s="309">
        <v>0</v>
      </c>
      <c r="BB399" s="310">
        <f t="shared" si="4"/>
        <v>0</v>
      </c>
      <c r="BC399" s="196">
        <f t="shared" si="4"/>
        <v>0</v>
      </c>
      <c r="BD399" s="196">
        <f t="shared" si="4"/>
        <v>0</v>
      </c>
      <c r="BE399" s="311">
        <f t="shared" si="4"/>
        <v>0</v>
      </c>
    </row>
    <row r="400" spans="5:57" s="196" customFormat="1" ht="15" customHeight="1">
      <c r="E400" s="305" t="s">
        <v>503</v>
      </c>
      <c r="G400" s="196" t="s">
        <v>106</v>
      </c>
      <c r="H400" s="305" t="s">
        <v>296</v>
      </c>
      <c r="I400" s="142"/>
      <c r="AH400" s="204"/>
      <c r="AI400" s="204"/>
      <c r="AJ400" s="204"/>
      <c r="AK400" s="204"/>
      <c r="AL400" s="204"/>
      <c r="AM400" s="204"/>
      <c r="AN400" s="204"/>
      <c r="AO400" s="306"/>
      <c r="AP400" s="307">
        <v>0</v>
      </c>
      <c r="AQ400" s="308">
        <v>0</v>
      </c>
      <c r="AR400" s="308">
        <v>0</v>
      </c>
      <c r="AS400" s="308">
        <v>0</v>
      </c>
      <c r="AT400" s="308">
        <v>0</v>
      </c>
      <c r="AV400" s="238">
        <v>0</v>
      </c>
      <c r="AW400" s="238">
        <v>0</v>
      </c>
      <c r="AX400" s="238">
        <v>0</v>
      </c>
      <c r="AY400" s="238">
        <v>0</v>
      </c>
      <c r="AZ400" s="309">
        <v>0</v>
      </c>
      <c r="BB400" s="310">
        <f t="shared" si="4"/>
        <v>0</v>
      </c>
      <c r="BC400" s="196">
        <f t="shared" si="4"/>
        <v>0</v>
      </c>
      <c r="BD400" s="196">
        <f t="shared" si="4"/>
        <v>0</v>
      </c>
      <c r="BE400" s="311">
        <f t="shared" si="4"/>
        <v>0</v>
      </c>
    </row>
    <row r="401" spans="5:57" s="196" customFormat="1" ht="15" customHeight="1">
      <c r="E401" s="305" t="s">
        <v>503</v>
      </c>
      <c r="G401" s="196" t="s">
        <v>106</v>
      </c>
      <c r="H401" s="305" t="s">
        <v>298</v>
      </c>
      <c r="I401" s="142"/>
      <c r="AH401" s="204"/>
      <c r="AI401" s="204"/>
      <c r="AJ401" s="204"/>
      <c r="AK401" s="204"/>
      <c r="AL401" s="204"/>
      <c r="AM401" s="204"/>
      <c r="AN401" s="204"/>
      <c r="AO401" s="306"/>
      <c r="AP401" s="307">
        <v>0</v>
      </c>
      <c r="AQ401" s="308">
        <v>0</v>
      </c>
      <c r="AR401" s="308">
        <v>0</v>
      </c>
      <c r="AS401" s="308">
        <v>0</v>
      </c>
      <c r="AT401" s="308">
        <v>0</v>
      </c>
      <c r="AV401" s="238">
        <v>0</v>
      </c>
      <c r="AW401" s="238">
        <v>0</v>
      </c>
      <c r="AX401" s="238">
        <v>0</v>
      </c>
      <c r="AY401" s="238">
        <v>0</v>
      </c>
      <c r="AZ401" s="309">
        <v>0</v>
      </c>
      <c r="BB401" s="310">
        <f t="shared" si="4"/>
        <v>0</v>
      </c>
      <c r="BC401" s="196">
        <f t="shared" si="4"/>
        <v>0</v>
      </c>
      <c r="BD401" s="196">
        <f t="shared" si="4"/>
        <v>0</v>
      </c>
      <c r="BE401" s="311">
        <f t="shared" si="4"/>
        <v>0</v>
      </c>
    </row>
    <row r="402" spans="5:57" s="196" customFormat="1" ht="15" customHeight="1">
      <c r="E402" s="312" t="s">
        <v>503</v>
      </c>
      <c r="F402" s="313"/>
      <c r="G402" s="313" t="s">
        <v>106</v>
      </c>
      <c r="H402" s="312" t="s">
        <v>300</v>
      </c>
      <c r="I402" s="314"/>
      <c r="J402" s="313"/>
      <c r="K402" s="313"/>
      <c r="L402" s="313"/>
      <c r="M402" s="313"/>
      <c r="N402" s="313"/>
      <c r="O402" s="313"/>
      <c r="P402" s="313"/>
      <c r="Q402" s="313"/>
      <c r="R402" s="313"/>
      <c r="S402" s="313"/>
      <c r="T402" s="313"/>
      <c r="U402" s="313"/>
      <c r="V402" s="313"/>
      <c r="W402" s="313"/>
      <c r="X402" s="313"/>
      <c r="Y402" s="313"/>
      <c r="Z402" s="313"/>
      <c r="AA402" s="313"/>
      <c r="AB402" s="313"/>
      <c r="AC402" s="313"/>
      <c r="AD402" s="313"/>
      <c r="AE402" s="313"/>
      <c r="AF402" s="313"/>
      <c r="AG402" s="313"/>
      <c r="AH402" s="292"/>
      <c r="AI402" s="292"/>
      <c r="AJ402" s="292"/>
      <c r="AK402" s="292"/>
      <c r="AL402" s="292"/>
      <c r="AM402" s="292"/>
      <c r="AN402" s="292"/>
      <c r="AO402" s="315"/>
      <c r="AP402" s="316">
        <v>0</v>
      </c>
      <c r="AQ402" s="317">
        <v>0</v>
      </c>
      <c r="AR402" s="317">
        <v>0</v>
      </c>
      <c r="AS402" s="317">
        <v>0</v>
      </c>
      <c r="AT402" s="317">
        <v>0</v>
      </c>
      <c r="AU402" s="313"/>
      <c r="AV402" s="318">
        <v>0</v>
      </c>
      <c r="AW402" s="318">
        <v>0</v>
      </c>
      <c r="AX402" s="318">
        <v>0</v>
      </c>
      <c r="AY402" s="318">
        <v>0</v>
      </c>
      <c r="AZ402" s="319">
        <v>0</v>
      </c>
      <c r="BB402" s="310">
        <f t="shared" si="4"/>
        <v>0</v>
      </c>
      <c r="BC402" s="196">
        <f t="shared" si="4"/>
        <v>0</v>
      </c>
      <c r="BD402" s="196">
        <f t="shared" si="4"/>
        <v>0</v>
      </c>
      <c r="BE402" s="311">
        <f t="shared" si="4"/>
        <v>0</v>
      </c>
    </row>
    <row r="403" spans="5:57" s="196" customFormat="1" ht="15" customHeight="1">
      <c r="E403" s="305" t="s">
        <v>504</v>
      </c>
      <c r="G403" s="196" t="s">
        <v>106</v>
      </c>
      <c r="H403" s="305" t="s">
        <v>292</v>
      </c>
      <c r="I403" s="142"/>
      <c r="AH403" s="204"/>
      <c r="AI403" s="204"/>
      <c r="AJ403" s="204"/>
      <c r="AK403" s="204"/>
      <c r="AL403" s="204"/>
      <c r="AM403" s="204"/>
      <c r="AN403" s="204"/>
      <c r="AO403" s="306"/>
      <c r="AP403" s="307">
        <v>0</v>
      </c>
      <c r="AQ403" s="308">
        <v>0</v>
      </c>
      <c r="AR403" s="308">
        <v>0</v>
      </c>
      <c r="AS403" s="308">
        <v>0</v>
      </c>
      <c r="AT403" s="308">
        <v>0</v>
      </c>
      <c r="AV403" s="238">
        <v>0</v>
      </c>
      <c r="AW403" s="238">
        <v>0</v>
      </c>
      <c r="AX403" s="238">
        <v>0</v>
      </c>
      <c r="AY403" s="238">
        <v>0</v>
      </c>
      <c r="AZ403" s="309">
        <v>0</v>
      </c>
      <c r="BB403" s="310">
        <f t="shared" si="4"/>
        <v>0</v>
      </c>
      <c r="BC403" s="196">
        <f t="shared" si="4"/>
        <v>0</v>
      </c>
      <c r="BD403" s="196">
        <f t="shared" si="4"/>
        <v>0</v>
      </c>
      <c r="BE403" s="311">
        <f t="shared" si="4"/>
        <v>0</v>
      </c>
    </row>
    <row r="404" spans="5:57" s="196" customFormat="1" ht="15" customHeight="1">
      <c r="E404" s="305" t="s">
        <v>504</v>
      </c>
      <c r="G404" s="196" t="s">
        <v>106</v>
      </c>
      <c r="H404" s="305" t="s">
        <v>294</v>
      </c>
      <c r="I404" s="142"/>
      <c r="AH404" s="204"/>
      <c r="AI404" s="204"/>
      <c r="AJ404" s="204"/>
      <c r="AK404" s="204"/>
      <c r="AL404" s="204"/>
      <c r="AM404" s="204"/>
      <c r="AN404" s="204"/>
      <c r="AO404" s="306"/>
      <c r="AP404" s="307">
        <v>0</v>
      </c>
      <c r="AQ404" s="308">
        <v>0</v>
      </c>
      <c r="AR404" s="308">
        <v>0</v>
      </c>
      <c r="AS404" s="308">
        <v>0</v>
      </c>
      <c r="AT404" s="308">
        <v>0</v>
      </c>
      <c r="AV404" s="238">
        <v>0</v>
      </c>
      <c r="AW404" s="238">
        <v>0</v>
      </c>
      <c r="AX404" s="238">
        <v>0</v>
      </c>
      <c r="AY404" s="238">
        <v>0</v>
      </c>
      <c r="AZ404" s="309">
        <v>0</v>
      </c>
      <c r="BB404" s="310">
        <f t="shared" si="4"/>
        <v>0</v>
      </c>
      <c r="BC404" s="196">
        <f t="shared" si="4"/>
        <v>0</v>
      </c>
      <c r="BD404" s="196">
        <f t="shared" si="4"/>
        <v>0</v>
      </c>
      <c r="BE404" s="311">
        <f t="shared" si="4"/>
        <v>0</v>
      </c>
    </row>
    <row r="405" spans="5:57" s="196" customFormat="1" ht="15" customHeight="1">
      <c r="E405" s="305" t="s">
        <v>504</v>
      </c>
      <c r="G405" s="196" t="s">
        <v>106</v>
      </c>
      <c r="H405" s="305" t="s">
        <v>296</v>
      </c>
      <c r="I405" s="142"/>
      <c r="AH405" s="204"/>
      <c r="AI405" s="204"/>
      <c r="AJ405" s="204"/>
      <c r="AK405" s="204"/>
      <c r="AL405" s="204"/>
      <c r="AM405" s="204"/>
      <c r="AN405" s="204"/>
      <c r="AO405" s="306"/>
      <c r="AP405" s="307">
        <v>0</v>
      </c>
      <c r="AQ405" s="308">
        <v>0</v>
      </c>
      <c r="AR405" s="308">
        <v>0</v>
      </c>
      <c r="AS405" s="308">
        <v>0</v>
      </c>
      <c r="AT405" s="308">
        <v>0</v>
      </c>
      <c r="AV405" s="238">
        <v>0</v>
      </c>
      <c r="AW405" s="238">
        <v>0</v>
      </c>
      <c r="AX405" s="238">
        <v>0</v>
      </c>
      <c r="AY405" s="238">
        <v>0</v>
      </c>
      <c r="AZ405" s="309">
        <v>0</v>
      </c>
      <c r="BB405" s="310">
        <f t="shared" si="4"/>
        <v>0</v>
      </c>
      <c r="BC405" s="196">
        <f t="shared" si="4"/>
        <v>0</v>
      </c>
      <c r="BD405" s="196">
        <f t="shared" si="4"/>
        <v>0</v>
      </c>
      <c r="BE405" s="311">
        <f t="shared" si="4"/>
        <v>0</v>
      </c>
    </row>
    <row r="406" spans="5:57" s="196" customFormat="1" ht="15" customHeight="1">
      <c r="E406" s="305" t="s">
        <v>504</v>
      </c>
      <c r="G406" s="196" t="s">
        <v>106</v>
      </c>
      <c r="H406" s="305" t="s">
        <v>298</v>
      </c>
      <c r="I406" s="142"/>
      <c r="AH406" s="204"/>
      <c r="AI406" s="204"/>
      <c r="AJ406" s="204"/>
      <c r="AK406" s="204"/>
      <c r="AL406" s="204"/>
      <c r="AM406" s="204"/>
      <c r="AN406" s="204"/>
      <c r="AO406" s="306"/>
      <c r="AP406" s="307">
        <v>0</v>
      </c>
      <c r="AQ406" s="308">
        <v>0</v>
      </c>
      <c r="AR406" s="308">
        <v>0</v>
      </c>
      <c r="AS406" s="308">
        <v>0</v>
      </c>
      <c r="AT406" s="308">
        <v>0</v>
      </c>
      <c r="AV406" s="238">
        <v>0</v>
      </c>
      <c r="AW406" s="238">
        <v>0</v>
      </c>
      <c r="AX406" s="238">
        <v>0</v>
      </c>
      <c r="AY406" s="238">
        <v>0</v>
      </c>
      <c r="AZ406" s="309">
        <v>0</v>
      </c>
      <c r="BB406" s="310">
        <f t="shared" si="4"/>
        <v>0</v>
      </c>
      <c r="BC406" s="196">
        <f t="shared" si="4"/>
        <v>0</v>
      </c>
      <c r="BD406" s="196">
        <f t="shared" si="4"/>
        <v>0</v>
      </c>
      <c r="BE406" s="311">
        <f t="shared" si="4"/>
        <v>0</v>
      </c>
    </row>
    <row r="407" spans="5:57" s="196" customFormat="1" ht="15" customHeight="1">
      <c r="E407" s="305" t="s">
        <v>504</v>
      </c>
      <c r="G407" s="196" t="s">
        <v>106</v>
      </c>
      <c r="H407" s="305" t="s">
        <v>300</v>
      </c>
      <c r="I407" s="142"/>
      <c r="AH407" s="204"/>
      <c r="AI407" s="204"/>
      <c r="AJ407" s="204"/>
      <c r="AK407" s="204"/>
      <c r="AL407" s="204"/>
      <c r="AM407" s="204"/>
      <c r="AN407" s="204"/>
      <c r="AO407" s="306"/>
      <c r="AP407" s="307">
        <v>0</v>
      </c>
      <c r="AQ407" s="308">
        <v>0</v>
      </c>
      <c r="AR407" s="308">
        <v>0</v>
      </c>
      <c r="AS407" s="308">
        <v>0</v>
      </c>
      <c r="AT407" s="308">
        <v>0</v>
      </c>
      <c r="AV407" s="238">
        <v>0</v>
      </c>
      <c r="AW407" s="238">
        <v>0</v>
      </c>
      <c r="AX407" s="238">
        <v>0</v>
      </c>
      <c r="AY407" s="238">
        <v>0</v>
      </c>
      <c r="AZ407" s="309">
        <v>0</v>
      </c>
      <c r="BB407" s="310">
        <f t="shared" si="4"/>
        <v>0</v>
      </c>
      <c r="BC407" s="196">
        <f t="shared" si="4"/>
        <v>0</v>
      </c>
      <c r="BD407" s="196">
        <f t="shared" si="4"/>
        <v>0</v>
      </c>
      <c r="BE407" s="311">
        <f t="shared" si="4"/>
        <v>0</v>
      </c>
    </row>
    <row r="408" spans="5:57" s="196" customFormat="1" ht="15" customHeight="1">
      <c r="E408" s="293" t="s">
        <v>505</v>
      </c>
      <c r="F408" s="294"/>
      <c r="G408" s="294" t="s">
        <v>106</v>
      </c>
      <c r="H408" s="293" t="s">
        <v>292</v>
      </c>
      <c r="I408" s="295"/>
      <c r="J408" s="294"/>
      <c r="K408" s="294"/>
      <c r="L408" s="294"/>
      <c r="M408" s="294"/>
      <c r="N408" s="294"/>
      <c r="O408" s="294"/>
      <c r="P408" s="294"/>
      <c r="Q408" s="294"/>
      <c r="R408" s="294"/>
      <c r="S408" s="294"/>
      <c r="T408" s="294"/>
      <c r="U408" s="294"/>
      <c r="V408" s="294"/>
      <c r="W408" s="294"/>
      <c r="X408" s="294"/>
      <c r="Y408" s="294"/>
      <c r="Z408" s="294"/>
      <c r="AA408" s="294"/>
      <c r="AB408" s="294"/>
      <c r="AC408" s="294"/>
      <c r="AD408" s="294"/>
      <c r="AE408" s="294"/>
      <c r="AF408" s="294"/>
      <c r="AG408" s="294"/>
      <c r="AH408" s="296"/>
      <c r="AI408" s="296"/>
      <c r="AJ408" s="296"/>
      <c r="AK408" s="296"/>
      <c r="AL408" s="296"/>
      <c r="AM408" s="296"/>
      <c r="AN408" s="296"/>
      <c r="AO408" s="297"/>
      <c r="AP408" s="298">
        <v>0</v>
      </c>
      <c r="AQ408" s="299">
        <v>0</v>
      </c>
      <c r="AR408" s="299">
        <v>0</v>
      </c>
      <c r="AS408" s="299">
        <v>0</v>
      </c>
      <c r="AT408" s="299">
        <v>0</v>
      </c>
      <c r="AU408" s="294"/>
      <c r="AV408" s="300">
        <v>0</v>
      </c>
      <c r="AW408" s="300">
        <v>0</v>
      </c>
      <c r="AX408" s="300">
        <v>0</v>
      </c>
      <c r="AY408" s="300">
        <v>0</v>
      </c>
      <c r="AZ408" s="301">
        <v>0</v>
      </c>
      <c r="BB408" s="310">
        <f t="shared" si="4"/>
        <v>0</v>
      </c>
      <c r="BC408" s="196">
        <f t="shared" si="4"/>
        <v>0</v>
      </c>
      <c r="BD408" s="196">
        <f t="shared" si="4"/>
        <v>0</v>
      </c>
      <c r="BE408" s="311">
        <f t="shared" si="4"/>
        <v>0</v>
      </c>
    </row>
    <row r="409" spans="5:57" s="196" customFormat="1" ht="15" customHeight="1">
      <c r="E409" s="305" t="s">
        <v>505</v>
      </c>
      <c r="G409" s="196" t="s">
        <v>106</v>
      </c>
      <c r="H409" s="305" t="s">
        <v>294</v>
      </c>
      <c r="I409" s="142"/>
      <c r="AH409" s="204"/>
      <c r="AI409" s="204"/>
      <c r="AJ409" s="204"/>
      <c r="AK409" s="204"/>
      <c r="AL409" s="204"/>
      <c r="AM409" s="204"/>
      <c r="AN409" s="204"/>
      <c r="AO409" s="306"/>
      <c r="AP409" s="307">
        <v>0</v>
      </c>
      <c r="AQ409" s="308">
        <v>0</v>
      </c>
      <c r="AR409" s="308">
        <v>0</v>
      </c>
      <c r="AS409" s="308">
        <v>0</v>
      </c>
      <c r="AT409" s="308">
        <v>0</v>
      </c>
      <c r="AV409" s="238">
        <v>0</v>
      </c>
      <c r="AW409" s="238">
        <v>0</v>
      </c>
      <c r="AX409" s="238">
        <v>0</v>
      </c>
      <c r="AY409" s="238">
        <v>0</v>
      </c>
      <c r="AZ409" s="309">
        <v>0</v>
      </c>
      <c r="BB409" s="310">
        <f t="shared" si="4"/>
        <v>0</v>
      </c>
      <c r="BC409" s="196">
        <f t="shared" si="4"/>
        <v>0</v>
      </c>
      <c r="BD409" s="196">
        <f t="shared" si="4"/>
        <v>0</v>
      </c>
      <c r="BE409" s="311">
        <f t="shared" si="4"/>
        <v>0</v>
      </c>
    </row>
    <row r="410" spans="5:57" s="196" customFormat="1" ht="15" customHeight="1">
      <c r="E410" s="305" t="s">
        <v>505</v>
      </c>
      <c r="G410" s="196" t="s">
        <v>106</v>
      </c>
      <c r="H410" s="305" t="s">
        <v>296</v>
      </c>
      <c r="I410" s="142"/>
      <c r="AH410" s="204"/>
      <c r="AI410" s="204"/>
      <c r="AJ410" s="204"/>
      <c r="AK410" s="204"/>
      <c r="AL410" s="204"/>
      <c r="AM410" s="204"/>
      <c r="AN410" s="204"/>
      <c r="AO410" s="306"/>
      <c r="AP410" s="307">
        <v>0</v>
      </c>
      <c r="AQ410" s="308">
        <v>0</v>
      </c>
      <c r="AR410" s="308">
        <v>0</v>
      </c>
      <c r="AS410" s="308">
        <v>0</v>
      </c>
      <c r="AT410" s="308">
        <v>0</v>
      </c>
      <c r="AV410" s="238">
        <v>0</v>
      </c>
      <c r="AW410" s="238">
        <v>0</v>
      </c>
      <c r="AX410" s="238">
        <v>0</v>
      </c>
      <c r="AY410" s="238">
        <v>0</v>
      </c>
      <c r="AZ410" s="309">
        <v>0</v>
      </c>
      <c r="BB410" s="310">
        <f t="shared" si="4"/>
        <v>0</v>
      </c>
      <c r="BC410" s="196">
        <f t="shared" si="4"/>
        <v>0</v>
      </c>
      <c r="BD410" s="196">
        <f t="shared" si="4"/>
        <v>0</v>
      </c>
      <c r="BE410" s="311">
        <f t="shared" si="4"/>
        <v>0</v>
      </c>
    </row>
    <row r="411" spans="5:57" s="196" customFormat="1" ht="15" customHeight="1">
      <c r="E411" s="305" t="s">
        <v>505</v>
      </c>
      <c r="G411" s="196" t="s">
        <v>106</v>
      </c>
      <c r="H411" s="305" t="s">
        <v>298</v>
      </c>
      <c r="I411" s="142"/>
      <c r="AH411" s="204"/>
      <c r="AI411" s="204"/>
      <c r="AJ411" s="204"/>
      <c r="AK411" s="204"/>
      <c r="AL411" s="204"/>
      <c r="AM411" s="204"/>
      <c r="AN411" s="204"/>
      <c r="AO411" s="306"/>
      <c r="AP411" s="307">
        <v>0</v>
      </c>
      <c r="AQ411" s="308">
        <v>0</v>
      </c>
      <c r="AR411" s="308">
        <v>0</v>
      </c>
      <c r="AS411" s="308">
        <v>0</v>
      </c>
      <c r="AT411" s="308">
        <v>0</v>
      </c>
      <c r="AV411" s="238">
        <v>0</v>
      </c>
      <c r="AW411" s="238">
        <v>0</v>
      </c>
      <c r="AX411" s="238">
        <v>0</v>
      </c>
      <c r="AY411" s="238">
        <v>0</v>
      </c>
      <c r="AZ411" s="309">
        <v>0</v>
      </c>
      <c r="BB411" s="310">
        <f t="shared" si="4"/>
        <v>0</v>
      </c>
      <c r="BC411" s="196">
        <f t="shared" si="4"/>
        <v>0</v>
      </c>
      <c r="BD411" s="196">
        <f t="shared" si="4"/>
        <v>0</v>
      </c>
      <c r="BE411" s="311">
        <f t="shared" si="4"/>
        <v>0</v>
      </c>
    </row>
    <row r="412" spans="5:57" s="196" customFormat="1" ht="15" customHeight="1">
      <c r="E412" s="305" t="s">
        <v>505</v>
      </c>
      <c r="F412" s="313"/>
      <c r="G412" s="313" t="s">
        <v>106</v>
      </c>
      <c r="H412" s="312" t="s">
        <v>300</v>
      </c>
      <c r="I412" s="314"/>
      <c r="J412" s="313"/>
      <c r="K412" s="313"/>
      <c r="L412" s="313"/>
      <c r="M412" s="313"/>
      <c r="N412" s="313"/>
      <c r="O412" s="313"/>
      <c r="P412" s="313"/>
      <c r="Q412" s="313"/>
      <c r="R412" s="313"/>
      <c r="S412" s="313"/>
      <c r="T412" s="313"/>
      <c r="U412" s="313"/>
      <c r="V412" s="313"/>
      <c r="W412" s="313"/>
      <c r="X412" s="313"/>
      <c r="Y412" s="313"/>
      <c r="Z412" s="313"/>
      <c r="AA412" s="313"/>
      <c r="AB412" s="313"/>
      <c r="AC412" s="313"/>
      <c r="AD412" s="313"/>
      <c r="AE412" s="313"/>
      <c r="AF412" s="313"/>
      <c r="AG412" s="313"/>
      <c r="AH412" s="292"/>
      <c r="AI412" s="292"/>
      <c r="AJ412" s="292"/>
      <c r="AK412" s="292"/>
      <c r="AL412" s="292"/>
      <c r="AM412" s="292"/>
      <c r="AN412" s="292"/>
      <c r="AO412" s="315"/>
      <c r="AP412" s="316">
        <v>0</v>
      </c>
      <c r="AQ412" s="317">
        <v>0</v>
      </c>
      <c r="AR412" s="317">
        <v>0</v>
      </c>
      <c r="AS412" s="317">
        <v>0</v>
      </c>
      <c r="AT412" s="317">
        <v>0</v>
      </c>
      <c r="AU412" s="313"/>
      <c r="AV412" s="238">
        <v>0</v>
      </c>
      <c r="AW412" s="238">
        <v>0</v>
      </c>
      <c r="AX412" s="238">
        <v>0</v>
      </c>
      <c r="AY412" s="238">
        <v>0</v>
      </c>
      <c r="AZ412" s="309">
        <v>0</v>
      </c>
      <c r="BB412" s="310">
        <f t="shared" si="4"/>
        <v>0</v>
      </c>
      <c r="BC412" s="196">
        <f t="shared" si="4"/>
        <v>0</v>
      </c>
      <c r="BD412" s="196">
        <f t="shared" si="4"/>
        <v>0</v>
      </c>
      <c r="BE412" s="311">
        <f t="shared" si="4"/>
        <v>0</v>
      </c>
    </row>
    <row r="413" spans="5:57" s="196" customFormat="1" ht="15" customHeight="1">
      <c r="E413" s="293" t="s">
        <v>506</v>
      </c>
      <c r="F413" s="294"/>
      <c r="G413" s="294" t="s">
        <v>106</v>
      </c>
      <c r="H413" s="293" t="s">
        <v>292</v>
      </c>
      <c r="I413" s="295"/>
      <c r="J413" s="294"/>
      <c r="K413" s="294"/>
      <c r="L413" s="294"/>
      <c r="M413" s="294"/>
      <c r="N413" s="294"/>
      <c r="O413" s="294"/>
      <c r="P413" s="294"/>
      <c r="Q413" s="294"/>
      <c r="R413" s="294"/>
      <c r="S413" s="294"/>
      <c r="T413" s="294"/>
      <c r="U413" s="294"/>
      <c r="V413" s="294"/>
      <c r="W413" s="294"/>
      <c r="X413" s="294"/>
      <c r="Y413" s="294"/>
      <c r="Z413" s="294"/>
      <c r="AA413" s="294"/>
      <c r="AB413" s="294"/>
      <c r="AC413" s="294"/>
      <c r="AD413" s="294"/>
      <c r="AE413" s="294"/>
      <c r="AF413" s="294"/>
      <c r="AG413" s="294"/>
      <c r="AH413" s="296"/>
      <c r="AI413" s="296"/>
      <c r="AJ413" s="296"/>
      <c r="AK413" s="296"/>
      <c r="AL413" s="296"/>
      <c r="AM413" s="296"/>
      <c r="AN413" s="296"/>
      <c r="AO413" s="297"/>
      <c r="AP413" s="298">
        <v>0</v>
      </c>
      <c r="AQ413" s="299">
        <v>0</v>
      </c>
      <c r="AR413" s="299">
        <v>0</v>
      </c>
      <c r="AS413" s="299">
        <v>0</v>
      </c>
      <c r="AT413" s="299">
        <v>0</v>
      </c>
      <c r="AU413" s="294"/>
      <c r="AV413" s="300">
        <v>0</v>
      </c>
      <c r="AW413" s="300">
        <v>0</v>
      </c>
      <c r="AX413" s="300">
        <v>0</v>
      </c>
      <c r="AY413" s="300">
        <v>0</v>
      </c>
      <c r="AZ413" s="301">
        <v>0</v>
      </c>
      <c r="BB413" s="310" t="str">
        <f t="shared" si="4"/>
        <v>TIM</v>
      </c>
      <c r="BC413" s="196" t="str">
        <f t="shared" si="4"/>
        <v>RPEs Apply</v>
      </c>
      <c r="BD413" s="196" t="str">
        <f t="shared" si="4"/>
        <v>CapRate 2 (UM excl. Repex)</v>
      </c>
      <c r="BE413" s="311" t="str">
        <f t="shared" si="4"/>
        <v>Fast/Slow Split (excl repex)</v>
      </c>
    </row>
    <row r="414" spans="5:57" s="196" customFormat="1" ht="15" customHeight="1">
      <c r="E414" s="305" t="s">
        <v>506</v>
      </c>
      <c r="G414" s="196" t="s">
        <v>106</v>
      </c>
      <c r="H414" s="305" t="s">
        <v>294</v>
      </c>
      <c r="I414" s="142"/>
      <c r="AH414" s="204"/>
      <c r="AI414" s="204"/>
      <c r="AJ414" s="204"/>
      <c r="AK414" s="204"/>
      <c r="AL414" s="204"/>
      <c r="AM414" s="204"/>
      <c r="AN414" s="204"/>
      <c r="AO414" s="306"/>
      <c r="AP414" s="307">
        <v>0</v>
      </c>
      <c r="AQ414" s="308">
        <v>0</v>
      </c>
      <c r="AR414" s="308">
        <v>0</v>
      </c>
      <c r="AS414" s="308">
        <v>0</v>
      </c>
      <c r="AT414" s="308">
        <v>0</v>
      </c>
      <c r="AV414" s="238">
        <v>0</v>
      </c>
      <c r="AW414" s="238">
        <v>0</v>
      </c>
      <c r="AX414" s="238">
        <v>0</v>
      </c>
      <c r="AY414" s="238">
        <v>0</v>
      </c>
      <c r="AZ414" s="309">
        <v>0</v>
      </c>
      <c r="BB414" s="310" t="str">
        <f t="shared" si="4"/>
        <v>TIM</v>
      </c>
      <c r="BC414" s="196" t="str">
        <f t="shared" si="4"/>
        <v>RPEs Apply</v>
      </c>
      <c r="BD414" s="196" t="str">
        <f t="shared" si="4"/>
        <v>CapRate 2 (UM excl. Repex)</v>
      </c>
      <c r="BE414" s="311" t="str">
        <f t="shared" si="4"/>
        <v>Fast/Slow Split (excl repex)</v>
      </c>
    </row>
    <row r="415" spans="5:57" s="196" customFormat="1" ht="15" customHeight="1">
      <c r="E415" s="305" t="s">
        <v>506</v>
      </c>
      <c r="G415" s="196" t="s">
        <v>106</v>
      </c>
      <c r="H415" s="305" t="s">
        <v>296</v>
      </c>
      <c r="I415" s="142"/>
      <c r="AH415" s="204"/>
      <c r="AI415" s="204"/>
      <c r="AJ415" s="204"/>
      <c r="AK415" s="204"/>
      <c r="AL415" s="204"/>
      <c r="AM415" s="204"/>
      <c r="AN415" s="204"/>
      <c r="AO415" s="306"/>
      <c r="AP415" s="307">
        <v>0</v>
      </c>
      <c r="AQ415" s="308">
        <v>0</v>
      </c>
      <c r="AR415" s="308">
        <v>0</v>
      </c>
      <c r="AS415" s="308">
        <v>0</v>
      </c>
      <c r="AT415" s="308">
        <v>0</v>
      </c>
      <c r="AV415" s="238">
        <v>0</v>
      </c>
      <c r="AW415" s="238">
        <v>0</v>
      </c>
      <c r="AX415" s="238">
        <v>0</v>
      </c>
      <c r="AY415" s="238">
        <v>0</v>
      </c>
      <c r="AZ415" s="309">
        <v>0</v>
      </c>
      <c r="BB415" s="310" t="str">
        <f t="shared" si="4"/>
        <v>TIM</v>
      </c>
      <c r="BC415" s="196" t="str">
        <f t="shared" si="4"/>
        <v>RPEs Apply</v>
      </c>
      <c r="BD415" s="196" t="str">
        <f t="shared" si="4"/>
        <v>CapRate 2 (UM excl. Repex)</v>
      </c>
      <c r="BE415" s="311" t="str">
        <f t="shared" si="4"/>
        <v>Fast/Slow Split (excl repex)</v>
      </c>
    </row>
    <row r="416" spans="5:57" s="196" customFormat="1" ht="15" customHeight="1">
      <c r="E416" s="305" t="s">
        <v>506</v>
      </c>
      <c r="G416" s="196" t="s">
        <v>106</v>
      </c>
      <c r="H416" s="305" t="s">
        <v>298</v>
      </c>
      <c r="I416" s="142"/>
      <c r="AH416" s="204"/>
      <c r="AI416" s="204"/>
      <c r="AJ416" s="204"/>
      <c r="AK416" s="204"/>
      <c r="AL416" s="204"/>
      <c r="AM416" s="204"/>
      <c r="AN416" s="204"/>
      <c r="AO416" s="306"/>
      <c r="AP416" s="307">
        <v>0</v>
      </c>
      <c r="AQ416" s="308">
        <v>0</v>
      </c>
      <c r="AR416" s="308">
        <v>0</v>
      </c>
      <c r="AS416" s="308">
        <v>0</v>
      </c>
      <c r="AT416" s="308">
        <v>0</v>
      </c>
      <c r="AV416" s="238">
        <v>0</v>
      </c>
      <c r="AW416" s="238">
        <v>0</v>
      </c>
      <c r="AX416" s="238">
        <v>0</v>
      </c>
      <c r="AY416" s="238">
        <v>0</v>
      </c>
      <c r="AZ416" s="309">
        <v>0</v>
      </c>
      <c r="BB416" s="310" t="str">
        <f t="shared" si="4"/>
        <v>TIM</v>
      </c>
      <c r="BC416" s="196" t="str">
        <f t="shared" si="4"/>
        <v>RPEs Apply</v>
      </c>
      <c r="BD416" s="196" t="str">
        <f t="shared" si="4"/>
        <v>CapRate 2 (UM excl. Repex)</v>
      </c>
      <c r="BE416" s="311" t="str">
        <f t="shared" si="4"/>
        <v>Fast/Slow Split (excl repex)</v>
      </c>
    </row>
    <row r="417" spans="5:57" s="196" customFormat="1" ht="15" customHeight="1">
      <c r="E417" s="305" t="s">
        <v>506</v>
      </c>
      <c r="F417" s="313"/>
      <c r="G417" s="313" t="s">
        <v>106</v>
      </c>
      <c r="H417" s="312" t="s">
        <v>300</v>
      </c>
      <c r="I417" s="314"/>
      <c r="J417" s="313"/>
      <c r="K417" s="313"/>
      <c r="L417" s="313"/>
      <c r="M417" s="313"/>
      <c r="N417" s="313"/>
      <c r="O417" s="313"/>
      <c r="P417" s="313"/>
      <c r="Q417" s="313"/>
      <c r="R417" s="313"/>
      <c r="S417" s="313"/>
      <c r="T417" s="313"/>
      <c r="U417" s="313"/>
      <c r="V417" s="313"/>
      <c r="W417" s="313"/>
      <c r="X417" s="313"/>
      <c r="Y417" s="313"/>
      <c r="Z417" s="313"/>
      <c r="AA417" s="313"/>
      <c r="AB417" s="313"/>
      <c r="AC417" s="313"/>
      <c r="AD417" s="313"/>
      <c r="AE417" s="313"/>
      <c r="AF417" s="313"/>
      <c r="AG417" s="313"/>
      <c r="AH417" s="292"/>
      <c r="AI417" s="292"/>
      <c r="AJ417" s="292"/>
      <c r="AK417" s="292"/>
      <c r="AL417" s="292"/>
      <c r="AM417" s="292"/>
      <c r="AN417" s="292"/>
      <c r="AO417" s="315"/>
      <c r="AP417" s="316">
        <v>0.57320768559999991</v>
      </c>
      <c r="AQ417" s="317">
        <v>0</v>
      </c>
      <c r="AR417" s="317">
        <v>9.4144344781776537E-2</v>
      </c>
      <c r="AS417" s="317">
        <v>9.4144344781776537E-2</v>
      </c>
      <c r="AT417" s="317">
        <v>9.4144344781776537E-2</v>
      </c>
      <c r="AU417" s="313"/>
      <c r="AV417" s="318">
        <v>1</v>
      </c>
      <c r="AW417" s="318">
        <v>1</v>
      </c>
      <c r="AX417" s="318">
        <v>1</v>
      </c>
      <c r="AY417" s="318">
        <v>1</v>
      </c>
      <c r="AZ417" s="319">
        <v>1</v>
      </c>
      <c r="BB417" s="310" t="str">
        <f t="shared" si="4"/>
        <v>TIM</v>
      </c>
      <c r="BC417" s="196" t="str">
        <f t="shared" si="4"/>
        <v>RPEs Apply</v>
      </c>
      <c r="BD417" s="196" t="str">
        <f t="shared" si="4"/>
        <v>CapRate 2 (UM excl. Repex)</v>
      </c>
      <c r="BE417" s="311" t="str">
        <f t="shared" si="4"/>
        <v>Fast/Slow Split (excl repex)</v>
      </c>
    </row>
    <row r="418" spans="5:57" s="196" customFormat="1" ht="15" customHeight="1">
      <c r="E418" s="293" t="s">
        <v>510</v>
      </c>
      <c r="F418" s="294"/>
      <c r="G418" s="294" t="s">
        <v>106</v>
      </c>
      <c r="H418" s="293" t="s">
        <v>292</v>
      </c>
      <c r="I418" s="295"/>
      <c r="AH418" s="204"/>
      <c r="AI418" s="204"/>
      <c r="AJ418" s="204"/>
      <c r="AK418" s="204"/>
      <c r="AL418" s="204"/>
      <c r="AM418" s="204"/>
      <c r="AN418" s="204"/>
      <c r="AO418" s="306"/>
      <c r="AP418" s="307">
        <v>0</v>
      </c>
      <c r="AQ418" s="308">
        <v>0</v>
      </c>
      <c r="AR418" s="308">
        <v>0</v>
      </c>
      <c r="AS418" s="308">
        <v>0</v>
      </c>
      <c r="AT418" s="308">
        <v>0</v>
      </c>
      <c r="AV418" s="238">
        <v>0</v>
      </c>
      <c r="AW418" s="238">
        <v>0</v>
      </c>
      <c r="AX418" s="238">
        <v>0</v>
      </c>
      <c r="AY418" s="238">
        <v>0</v>
      </c>
      <c r="AZ418" s="309">
        <v>0</v>
      </c>
      <c r="BB418" s="310" t="str">
        <f t="shared" ref="BB418:BE437" si="5">INDEX(BB$21:BB$63,MATCH($E418,$E$21:$E$63,0))</f>
        <v>TIM</v>
      </c>
      <c r="BC418" s="196" t="str">
        <f t="shared" si="5"/>
        <v>RPEs Don’t Apply (Outturn)</v>
      </c>
      <c r="BD418" s="196" t="str">
        <f t="shared" si="5"/>
        <v>CapRate 2 (UM excl. Repex)</v>
      </c>
      <c r="BE418" s="311" t="str">
        <f t="shared" si="5"/>
        <v>Fast/Slow Split (excl repex)</v>
      </c>
    </row>
    <row r="419" spans="5:57" s="196" customFormat="1" ht="15" customHeight="1">
      <c r="E419" s="305" t="s">
        <v>510</v>
      </c>
      <c r="G419" s="196" t="s">
        <v>106</v>
      </c>
      <c r="H419" s="305" t="s">
        <v>294</v>
      </c>
      <c r="I419" s="142"/>
      <c r="AH419" s="204"/>
      <c r="AI419" s="204"/>
      <c r="AJ419" s="204"/>
      <c r="AK419" s="204"/>
      <c r="AL419" s="204"/>
      <c r="AM419" s="204"/>
      <c r="AN419" s="204"/>
      <c r="AO419" s="306"/>
      <c r="AP419" s="307">
        <v>0</v>
      </c>
      <c r="AQ419" s="308">
        <v>0</v>
      </c>
      <c r="AR419" s="308">
        <v>0</v>
      </c>
      <c r="AS419" s="308">
        <v>0</v>
      </c>
      <c r="AT419" s="308">
        <v>0</v>
      </c>
      <c r="AV419" s="238">
        <v>0</v>
      </c>
      <c r="AW419" s="238">
        <v>0</v>
      </c>
      <c r="AX419" s="238">
        <v>0</v>
      </c>
      <c r="AY419" s="238">
        <v>0</v>
      </c>
      <c r="AZ419" s="309">
        <v>0</v>
      </c>
      <c r="BB419" s="310" t="str">
        <f t="shared" si="5"/>
        <v>TIM</v>
      </c>
      <c r="BC419" s="196" t="str">
        <f t="shared" si="5"/>
        <v>RPEs Don’t Apply (Outturn)</v>
      </c>
      <c r="BD419" s="196" t="str">
        <f t="shared" si="5"/>
        <v>CapRate 2 (UM excl. Repex)</v>
      </c>
      <c r="BE419" s="311" t="str">
        <f t="shared" si="5"/>
        <v>Fast/Slow Split (excl repex)</v>
      </c>
    </row>
    <row r="420" spans="5:57" s="196" customFormat="1" ht="15" customHeight="1">
      <c r="E420" s="305" t="s">
        <v>510</v>
      </c>
      <c r="G420" s="196" t="s">
        <v>106</v>
      </c>
      <c r="H420" s="305" t="s">
        <v>296</v>
      </c>
      <c r="I420" s="142"/>
      <c r="AH420" s="204"/>
      <c r="AI420" s="204"/>
      <c r="AJ420" s="204"/>
      <c r="AK420" s="204"/>
      <c r="AL420" s="204"/>
      <c r="AM420" s="204"/>
      <c r="AN420" s="204"/>
      <c r="AO420" s="306"/>
      <c r="AP420" s="307">
        <v>0</v>
      </c>
      <c r="AQ420" s="308">
        <v>0</v>
      </c>
      <c r="AR420" s="308">
        <v>0</v>
      </c>
      <c r="AS420" s="308">
        <v>0</v>
      </c>
      <c r="AT420" s="308">
        <v>0</v>
      </c>
      <c r="AV420" s="238">
        <v>0</v>
      </c>
      <c r="AW420" s="238">
        <v>0</v>
      </c>
      <c r="AX420" s="238">
        <v>0</v>
      </c>
      <c r="AY420" s="238">
        <v>0</v>
      </c>
      <c r="AZ420" s="309">
        <v>0</v>
      </c>
      <c r="BB420" s="310" t="str">
        <f t="shared" si="5"/>
        <v>TIM</v>
      </c>
      <c r="BC420" s="196" t="str">
        <f t="shared" si="5"/>
        <v>RPEs Don’t Apply (Outturn)</v>
      </c>
      <c r="BD420" s="196" t="str">
        <f t="shared" si="5"/>
        <v>CapRate 2 (UM excl. Repex)</v>
      </c>
      <c r="BE420" s="311" t="str">
        <f t="shared" si="5"/>
        <v>Fast/Slow Split (excl repex)</v>
      </c>
    </row>
    <row r="421" spans="5:57" s="196" customFormat="1" ht="15" customHeight="1">
      <c r="E421" s="305" t="s">
        <v>510</v>
      </c>
      <c r="G421" s="196" t="s">
        <v>106</v>
      </c>
      <c r="H421" s="305" t="s">
        <v>298</v>
      </c>
      <c r="I421" s="142"/>
      <c r="AH421" s="204"/>
      <c r="AI421" s="204"/>
      <c r="AJ421" s="204"/>
      <c r="AK421" s="204"/>
      <c r="AL421" s="204"/>
      <c r="AM421" s="204"/>
      <c r="AN421" s="204"/>
      <c r="AO421" s="306"/>
      <c r="AP421" s="307">
        <v>0</v>
      </c>
      <c r="AQ421" s="308">
        <v>0</v>
      </c>
      <c r="AR421" s="308">
        <v>0</v>
      </c>
      <c r="AS421" s="308">
        <v>0</v>
      </c>
      <c r="AT421" s="308">
        <v>0</v>
      </c>
      <c r="AV421" s="238">
        <v>0</v>
      </c>
      <c r="AW421" s="238">
        <v>0</v>
      </c>
      <c r="AX421" s="238">
        <v>0</v>
      </c>
      <c r="AY421" s="238">
        <v>0</v>
      </c>
      <c r="AZ421" s="309">
        <v>0</v>
      </c>
      <c r="BB421" s="310" t="str">
        <f t="shared" si="5"/>
        <v>TIM</v>
      </c>
      <c r="BC421" s="196" t="str">
        <f t="shared" si="5"/>
        <v>RPEs Don’t Apply (Outturn)</v>
      </c>
      <c r="BD421" s="196" t="str">
        <f t="shared" si="5"/>
        <v>CapRate 2 (UM excl. Repex)</v>
      </c>
      <c r="BE421" s="311" t="str">
        <f t="shared" si="5"/>
        <v>Fast/Slow Split (excl repex)</v>
      </c>
    </row>
    <row r="422" spans="5:57" s="196" customFormat="1" ht="15" customHeight="1">
      <c r="E422" s="305" t="s">
        <v>510</v>
      </c>
      <c r="F422" s="313"/>
      <c r="G422" s="313" t="s">
        <v>106</v>
      </c>
      <c r="H422" s="312" t="s">
        <v>300</v>
      </c>
      <c r="I422" s="314"/>
      <c r="AH422" s="204"/>
      <c r="AI422" s="204"/>
      <c r="AJ422" s="204"/>
      <c r="AK422" s="204"/>
      <c r="AL422" s="204"/>
      <c r="AM422" s="204"/>
      <c r="AN422" s="204"/>
      <c r="AO422" s="306"/>
      <c r="AP422" s="307">
        <v>0</v>
      </c>
      <c r="AQ422" s="308">
        <v>0</v>
      </c>
      <c r="AR422" s="308">
        <v>0</v>
      </c>
      <c r="AS422" s="308">
        <v>0</v>
      </c>
      <c r="AT422" s="308">
        <v>0</v>
      </c>
      <c r="AV422" s="238">
        <v>1</v>
      </c>
      <c r="AW422" s="238">
        <v>1</v>
      </c>
      <c r="AX422" s="238">
        <v>1</v>
      </c>
      <c r="AY422" s="238">
        <v>1</v>
      </c>
      <c r="AZ422" s="309">
        <v>1</v>
      </c>
      <c r="BB422" s="310" t="str">
        <f t="shared" si="5"/>
        <v>TIM</v>
      </c>
      <c r="BC422" s="196" t="str">
        <f t="shared" si="5"/>
        <v>RPEs Don’t Apply (Outturn)</v>
      </c>
      <c r="BD422" s="196" t="str">
        <f t="shared" si="5"/>
        <v>CapRate 2 (UM excl. Repex)</v>
      </c>
      <c r="BE422" s="311" t="str">
        <f t="shared" si="5"/>
        <v>Fast/Slow Split (excl repex)</v>
      </c>
    </row>
    <row r="423" spans="5:57" s="196" customFormat="1" ht="15" customHeight="1">
      <c r="E423" s="293" t="s">
        <v>513</v>
      </c>
      <c r="F423" s="294"/>
      <c r="G423" s="294" t="s">
        <v>106</v>
      </c>
      <c r="H423" s="293" t="s">
        <v>292</v>
      </c>
      <c r="I423" s="295"/>
      <c r="J423" s="294"/>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6"/>
      <c r="AI423" s="296"/>
      <c r="AJ423" s="296"/>
      <c r="AK423" s="296"/>
      <c r="AL423" s="296"/>
      <c r="AM423" s="296"/>
      <c r="AN423" s="296"/>
      <c r="AO423" s="297"/>
      <c r="AP423" s="298">
        <v>0</v>
      </c>
      <c r="AQ423" s="299">
        <v>0</v>
      </c>
      <c r="AR423" s="299">
        <v>0</v>
      </c>
      <c r="AS423" s="299">
        <v>0</v>
      </c>
      <c r="AT423" s="299">
        <v>0</v>
      </c>
      <c r="AU423" s="294"/>
      <c r="AV423" s="300">
        <v>0.2</v>
      </c>
      <c r="AW423" s="300">
        <v>0.2</v>
      </c>
      <c r="AX423" s="300">
        <v>0.2</v>
      </c>
      <c r="AY423" s="300">
        <v>0.2</v>
      </c>
      <c r="AZ423" s="301">
        <v>0.2</v>
      </c>
      <c r="BB423" s="310" t="str">
        <f t="shared" si="5"/>
        <v>TIM</v>
      </c>
      <c r="BC423" s="196" t="str">
        <f t="shared" si="5"/>
        <v>RPEs Don’t Apply (Outturn)</v>
      </c>
      <c r="BD423" s="196" t="str">
        <f t="shared" si="5"/>
        <v>CapRate 2 (UM excl. Repex)</v>
      </c>
      <c r="BE423" s="311" t="str">
        <f t="shared" si="5"/>
        <v>Fast/Slow Split (excl repex)</v>
      </c>
    </row>
    <row r="424" spans="5:57" s="196" customFormat="1" ht="15" customHeight="1">
      <c r="E424" s="305" t="s">
        <v>513</v>
      </c>
      <c r="G424" s="196" t="s">
        <v>106</v>
      </c>
      <c r="H424" s="305" t="s">
        <v>294</v>
      </c>
      <c r="I424" s="142"/>
      <c r="AH424" s="204"/>
      <c r="AI424" s="204"/>
      <c r="AJ424" s="204"/>
      <c r="AK424" s="204"/>
      <c r="AL424" s="204"/>
      <c r="AM424" s="204"/>
      <c r="AN424" s="204"/>
      <c r="AO424" s="306"/>
      <c r="AP424" s="307">
        <v>0</v>
      </c>
      <c r="AQ424" s="308">
        <v>0</v>
      </c>
      <c r="AR424" s="308">
        <v>0</v>
      </c>
      <c r="AS424" s="308">
        <v>0</v>
      </c>
      <c r="AT424" s="308">
        <v>0</v>
      </c>
      <c r="AV424" s="238">
        <v>0.2</v>
      </c>
      <c r="AW424" s="238">
        <v>0.2</v>
      </c>
      <c r="AX424" s="238">
        <v>0.2</v>
      </c>
      <c r="AY424" s="238">
        <v>0.2</v>
      </c>
      <c r="AZ424" s="309">
        <v>0.2</v>
      </c>
      <c r="BB424" s="310" t="str">
        <f t="shared" si="5"/>
        <v>TIM</v>
      </c>
      <c r="BC424" s="196" t="str">
        <f t="shared" si="5"/>
        <v>RPEs Don’t Apply (Outturn)</v>
      </c>
      <c r="BD424" s="196" t="str">
        <f t="shared" si="5"/>
        <v>CapRate 2 (UM excl. Repex)</v>
      </c>
      <c r="BE424" s="311" t="str">
        <f t="shared" si="5"/>
        <v>Fast/Slow Split (excl repex)</v>
      </c>
    </row>
    <row r="425" spans="5:57" s="196" customFormat="1" ht="15" customHeight="1">
      <c r="E425" s="305" t="s">
        <v>513</v>
      </c>
      <c r="G425" s="196" t="s">
        <v>106</v>
      </c>
      <c r="H425" s="305" t="s">
        <v>296</v>
      </c>
      <c r="I425" s="142"/>
      <c r="AH425" s="204"/>
      <c r="AI425" s="204"/>
      <c r="AJ425" s="204"/>
      <c r="AK425" s="204"/>
      <c r="AL425" s="204"/>
      <c r="AM425" s="204"/>
      <c r="AN425" s="204"/>
      <c r="AO425" s="306"/>
      <c r="AP425" s="307">
        <v>0</v>
      </c>
      <c r="AQ425" s="308">
        <v>0</v>
      </c>
      <c r="AR425" s="308">
        <v>0</v>
      </c>
      <c r="AS425" s="308">
        <v>0</v>
      </c>
      <c r="AT425" s="308">
        <v>0</v>
      </c>
      <c r="AV425" s="238">
        <v>0.2</v>
      </c>
      <c r="AW425" s="238">
        <v>0.2</v>
      </c>
      <c r="AX425" s="238">
        <v>0.2</v>
      </c>
      <c r="AY425" s="238">
        <v>0.2</v>
      </c>
      <c r="AZ425" s="309">
        <v>0.2</v>
      </c>
      <c r="BB425" s="310" t="str">
        <f t="shared" si="5"/>
        <v>TIM</v>
      </c>
      <c r="BC425" s="196" t="str">
        <f t="shared" si="5"/>
        <v>RPEs Don’t Apply (Outturn)</v>
      </c>
      <c r="BD425" s="196" t="str">
        <f t="shared" si="5"/>
        <v>CapRate 2 (UM excl. Repex)</v>
      </c>
      <c r="BE425" s="311" t="str">
        <f t="shared" si="5"/>
        <v>Fast/Slow Split (excl repex)</v>
      </c>
    </row>
    <row r="426" spans="5:57" s="196" customFormat="1" ht="15" customHeight="1">
      <c r="E426" s="305" t="s">
        <v>513</v>
      </c>
      <c r="G426" s="196" t="s">
        <v>106</v>
      </c>
      <c r="H426" s="305" t="s">
        <v>298</v>
      </c>
      <c r="I426" s="142"/>
      <c r="AH426" s="204"/>
      <c r="AI426" s="204"/>
      <c r="AJ426" s="204"/>
      <c r="AK426" s="204"/>
      <c r="AL426" s="204"/>
      <c r="AM426" s="204"/>
      <c r="AN426" s="204"/>
      <c r="AO426" s="306"/>
      <c r="AP426" s="307">
        <v>0</v>
      </c>
      <c r="AQ426" s="308">
        <v>0</v>
      </c>
      <c r="AR426" s="308">
        <v>0</v>
      </c>
      <c r="AS426" s="308">
        <v>0</v>
      </c>
      <c r="AT426" s="308">
        <v>0</v>
      </c>
      <c r="AV426" s="238">
        <v>0.2</v>
      </c>
      <c r="AW426" s="238">
        <v>0.2</v>
      </c>
      <c r="AX426" s="238">
        <v>0.2</v>
      </c>
      <c r="AY426" s="238">
        <v>0.2</v>
      </c>
      <c r="AZ426" s="309">
        <v>0.2</v>
      </c>
      <c r="BB426" s="310" t="str">
        <f t="shared" si="5"/>
        <v>TIM</v>
      </c>
      <c r="BC426" s="196" t="str">
        <f t="shared" si="5"/>
        <v>RPEs Don’t Apply (Outturn)</v>
      </c>
      <c r="BD426" s="196" t="str">
        <f t="shared" si="5"/>
        <v>CapRate 2 (UM excl. Repex)</v>
      </c>
      <c r="BE426" s="311" t="str">
        <f t="shared" si="5"/>
        <v>Fast/Slow Split (excl repex)</v>
      </c>
    </row>
    <row r="427" spans="5:57" s="196" customFormat="1" ht="15" customHeight="1">
      <c r="E427" s="312" t="s">
        <v>513</v>
      </c>
      <c r="F427" s="313"/>
      <c r="G427" s="313" t="s">
        <v>106</v>
      </c>
      <c r="H427" s="312" t="s">
        <v>300</v>
      </c>
      <c r="I427" s="314"/>
      <c r="J427" s="313"/>
      <c r="K427" s="313"/>
      <c r="L427" s="313"/>
      <c r="M427" s="313"/>
      <c r="N427" s="313"/>
      <c r="O427" s="313"/>
      <c r="P427" s="313"/>
      <c r="Q427" s="313"/>
      <c r="R427" s="313"/>
      <c r="S427" s="313"/>
      <c r="T427" s="313"/>
      <c r="U427" s="313"/>
      <c r="V427" s="313"/>
      <c r="W427" s="313"/>
      <c r="X427" s="313"/>
      <c r="Y427" s="313"/>
      <c r="Z427" s="313"/>
      <c r="AA427" s="313"/>
      <c r="AB427" s="313"/>
      <c r="AC427" s="313"/>
      <c r="AD427" s="313"/>
      <c r="AE427" s="313"/>
      <c r="AF427" s="313"/>
      <c r="AG427" s="313"/>
      <c r="AH427" s="292"/>
      <c r="AI427" s="292"/>
      <c r="AJ427" s="292"/>
      <c r="AK427" s="292"/>
      <c r="AL427" s="292"/>
      <c r="AM427" s="292"/>
      <c r="AN427" s="292"/>
      <c r="AO427" s="315"/>
      <c r="AP427" s="316">
        <v>0</v>
      </c>
      <c r="AQ427" s="317">
        <v>0</v>
      </c>
      <c r="AR427" s="317">
        <v>0</v>
      </c>
      <c r="AS427" s="317">
        <v>0</v>
      </c>
      <c r="AT427" s="317">
        <v>0</v>
      </c>
      <c r="AU427" s="313"/>
      <c r="AV427" s="318">
        <v>0.2</v>
      </c>
      <c r="AW427" s="318">
        <v>0.2</v>
      </c>
      <c r="AX427" s="318">
        <v>0.2</v>
      </c>
      <c r="AY427" s="318">
        <v>0.2</v>
      </c>
      <c r="AZ427" s="319">
        <v>0.2</v>
      </c>
      <c r="BB427" s="310" t="str">
        <f t="shared" si="5"/>
        <v>TIM</v>
      </c>
      <c r="BC427" s="196" t="str">
        <f t="shared" si="5"/>
        <v>RPEs Don’t Apply (Outturn)</v>
      </c>
      <c r="BD427" s="196" t="str">
        <f t="shared" si="5"/>
        <v>CapRate 2 (UM excl. Repex)</v>
      </c>
      <c r="BE427" s="311" t="str">
        <f t="shared" si="5"/>
        <v>Fast/Slow Split (excl repex)</v>
      </c>
    </row>
    <row r="428" spans="5:57" s="196" customFormat="1" ht="15" customHeight="1">
      <c r="E428" s="305" t="s">
        <v>516</v>
      </c>
      <c r="G428" s="196" t="s">
        <v>106</v>
      </c>
      <c r="H428" s="305" t="s">
        <v>292</v>
      </c>
      <c r="I428" s="142"/>
      <c r="AH428" s="204"/>
      <c r="AI428" s="204"/>
      <c r="AJ428" s="204"/>
      <c r="AK428" s="204"/>
      <c r="AL428" s="204"/>
      <c r="AM428" s="204"/>
      <c r="AN428" s="204"/>
      <c r="AO428" s="306"/>
      <c r="AP428" s="307">
        <v>0</v>
      </c>
      <c r="AQ428" s="308">
        <v>0</v>
      </c>
      <c r="AR428" s="308">
        <v>0</v>
      </c>
      <c r="AS428" s="308">
        <v>0</v>
      </c>
      <c r="AT428" s="308">
        <v>0</v>
      </c>
      <c r="AV428" s="238">
        <v>0.3</v>
      </c>
      <c r="AW428" s="238">
        <v>0.3</v>
      </c>
      <c r="AX428" s="238">
        <v>0.3</v>
      </c>
      <c r="AY428" s="238">
        <v>0.3</v>
      </c>
      <c r="AZ428" s="309">
        <v>0.3</v>
      </c>
      <c r="BB428" s="310" t="str">
        <f t="shared" si="5"/>
        <v>TIM</v>
      </c>
      <c r="BC428" s="196" t="str">
        <f t="shared" si="5"/>
        <v>RPEs Don’t Apply (Outturn)</v>
      </c>
      <c r="BD428" s="196" t="str">
        <f t="shared" si="5"/>
        <v>CapRate 2 (UM excl. Repex)</v>
      </c>
      <c r="BE428" s="311" t="str">
        <f t="shared" si="5"/>
        <v>Fast/Slow Split (excl repex)</v>
      </c>
    </row>
    <row r="429" spans="5:57" s="196" customFormat="1" ht="15" customHeight="1">
      <c r="E429" s="305" t="s">
        <v>516</v>
      </c>
      <c r="G429" s="196" t="s">
        <v>106</v>
      </c>
      <c r="H429" s="305" t="s">
        <v>294</v>
      </c>
      <c r="I429" s="142"/>
      <c r="AH429" s="204"/>
      <c r="AI429" s="204"/>
      <c r="AJ429" s="204"/>
      <c r="AK429" s="204"/>
      <c r="AL429" s="204"/>
      <c r="AM429" s="204"/>
      <c r="AN429" s="204"/>
      <c r="AO429" s="306"/>
      <c r="AP429" s="307">
        <v>0</v>
      </c>
      <c r="AQ429" s="308">
        <v>0</v>
      </c>
      <c r="AR429" s="308">
        <v>0</v>
      </c>
      <c r="AS429" s="308">
        <v>0</v>
      </c>
      <c r="AT429" s="308">
        <v>0</v>
      </c>
      <c r="AV429" s="238">
        <v>0</v>
      </c>
      <c r="AW429" s="238">
        <v>0</v>
      </c>
      <c r="AX429" s="238">
        <v>0</v>
      </c>
      <c r="AY429" s="238">
        <v>0</v>
      </c>
      <c r="AZ429" s="309">
        <v>0</v>
      </c>
      <c r="BB429" s="310" t="str">
        <f t="shared" si="5"/>
        <v>TIM</v>
      </c>
      <c r="BC429" s="196" t="str">
        <f t="shared" si="5"/>
        <v>RPEs Don’t Apply (Outturn)</v>
      </c>
      <c r="BD429" s="196" t="str">
        <f t="shared" si="5"/>
        <v>CapRate 2 (UM excl. Repex)</v>
      </c>
      <c r="BE429" s="311" t="str">
        <f t="shared" si="5"/>
        <v>Fast/Slow Split (excl repex)</v>
      </c>
    </row>
    <row r="430" spans="5:57" s="196" customFormat="1" ht="15" customHeight="1">
      <c r="E430" s="305" t="s">
        <v>516</v>
      </c>
      <c r="G430" s="196" t="s">
        <v>106</v>
      </c>
      <c r="H430" s="305" t="s">
        <v>296</v>
      </c>
      <c r="I430" s="142"/>
      <c r="AH430" s="204"/>
      <c r="AI430" s="204"/>
      <c r="AJ430" s="204"/>
      <c r="AK430" s="204"/>
      <c r="AL430" s="204"/>
      <c r="AM430" s="204"/>
      <c r="AN430" s="204"/>
      <c r="AO430" s="306"/>
      <c r="AP430" s="307">
        <v>0</v>
      </c>
      <c r="AQ430" s="308">
        <v>0</v>
      </c>
      <c r="AR430" s="308">
        <v>0</v>
      </c>
      <c r="AS430" s="308">
        <v>0</v>
      </c>
      <c r="AT430" s="308">
        <v>0</v>
      </c>
      <c r="AV430" s="238">
        <v>0</v>
      </c>
      <c r="AW430" s="238">
        <v>0</v>
      </c>
      <c r="AX430" s="238">
        <v>0</v>
      </c>
      <c r="AY430" s="238">
        <v>0</v>
      </c>
      <c r="AZ430" s="309">
        <v>0</v>
      </c>
      <c r="BB430" s="310" t="str">
        <f t="shared" si="5"/>
        <v>TIM</v>
      </c>
      <c r="BC430" s="196" t="str">
        <f t="shared" si="5"/>
        <v>RPEs Don’t Apply (Outturn)</v>
      </c>
      <c r="BD430" s="196" t="str">
        <f t="shared" si="5"/>
        <v>CapRate 2 (UM excl. Repex)</v>
      </c>
      <c r="BE430" s="311" t="str">
        <f t="shared" si="5"/>
        <v>Fast/Slow Split (excl repex)</v>
      </c>
    </row>
    <row r="431" spans="5:57" s="196" customFormat="1" ht="15" customHeight="1">
      <c r="E431" s="305" t="s">
        <v>516</v>
      </c>
      <c r="G431" s="196" t="s">
        <v>106</v>
      </c>
      <c r="H431" s="305" t="s">
        <v>298</v>
      </c>
      <c r="I431" s="142"/>
      <c r="AH431" s="204"/>
      <c r="AI431" s="204"/>
      <c r="AJ431" s="204"/>
      <c r="AK431" s="204"/>
      <c r="AL431" s="204"/>
      <c r="AM431" s="204"/>
      <c r="AN431" s="204"/>
      <c r="AO431" s="306"/>
      <c r="AP431" s="307">
        <v>0</v>
      </c>
      <c r="AQ431" s="308">
        <v>0</v>
      </c>
      <c r="AR431" s="308">
        <v>0</v>
      </c>
      <c r="AS431" s="308">
        <v>0</v>
      </c>
      <c r="AT431" s="308">
        <v>0</v>
      </c>
      <c r="AV431" s="238">
        <v>0.3</v>
      </c>
      <c r="AW431" s="238">
        <v>0.3</v>
      </c>
      <c r="AX431" s="238">
        <v>0.3</v>
      </c>
      <c r="AY431" s="238">
        <v>0.3</v>
      </c>
      <c r="AZ431" s="309">
        <v>0.3</v>
      </c>
      <c r="BB431" s="310" t="str">
        <f t="shared" si="5"/>
        <v>TIM</v>
      </c>
      <c r="BC431" s="196" t="str">
        <f t="shared" si="5"/>
        <v>RPEs Don’t Apply (Outturn)</v>
      </c>
      <c r="BD431" s="196" t="str">
        <f t="shared" si="5"/>
        <v>CapRate 2 (UM excl. Repex)</v>
      </c>
      <c r="BE431" s="311" t="str">
        <f t="shared" si="5"/>
        <v>Fast/Slow Split (excl repex)</v>
      </c>
    </row>
    <row r="432" spans="5:57" s="196" customFormat="1" ht="15" customHeight="1">
      <c r="E432" s="305" t="s">
        <v>516</v>
      </c>
      <c r="G432" s="196" t="s">
        <v>106</v>
      </c>
      <c r="H432" s="305" t="s">
        <v>300</v>
      </c>
      <c r="I432" s="142"/>
      <c r="AH432" s="204"/>
      <c r="AI432" s="204"/>
      <c r="AJ432" s="204"/>
      <c r="AK432" s="204"/>
      <c r="AL432" s="204"/>
      <c r="AM432" s="204"/>
      <c r="AN432" s="204"/>
      <c r="AO432" s="306"/>
      <c r="AP432" s="307">
        <v>0</v>
      </c>
      <c r="AQ432" s="308">
        <v>0</v>
      </c>
      <c r="AR432" s="308">
        <v>0</v>
      </c>
      <c r="AS432" s="308">
        <v>0</v>
      </c>
      <c r="AT432" s="308">
        <v>0</v>
      </c>
      <c r="AV432" s="238">
        <v>0.4</v>
      </c>
      <c r="AW432" s="238">
        <v>0.4</v>
      </c>
      <c r="AX432" s="238">
        <v>0.4</v>
      </c>
      <c r="AY432" s="238">
        <v>0.4</v>
      </c>
      <c r="AZ432" s="309">
        <v>0.4</v>
      </c>
      <c r="BB432" s="310" t="str">
        <f t="shared" si="5"/>
        <v>TIM</v>
      </c>
      <c r="BC432" s="196" t="str">
        <f t="shared" si="5"/>
        <v>RPEs Don’t Apply (Outturn)</v>
      </c>
      <c r="BD432" s="196" t="str">
        <f t="shared" si="5"/>
        <v>CapRate 2 (UM excl. Repex)</v>
      </c>
      <c r="BE432" s="311" t="str">
        <f t="shared" si="5"/>
        <v>Fast/Slow Split (excl repex)</v>
      </c>
    </row>
    <row r="433" spans="5:57" s="196" customFormat="1" ht="15" customHeight="1">
      <c r="E433" s="293" t="s">
        <v>519</v>
      </c>
      <c r="F433" s="294"/>
      <c r="G433" s="294" t="s">
        <v>106</v>
      </c>
      <c r="H433" s="293" t="s">
        <v>292</v>
      </c>
      <c r="I433" s="295"/>
      <c r="J433" s="294"/>
      <c r="K433" s="294"/>
      <c r="L433" s="294"/>
      <c r="M433" s="294"/>
      <c r="N433" s="294"/>
      <c r="O433" s="294"/>
      <c r="P433" s="294"/>
      <c r="Q433" s="294"/>
      <c r="R433" s="294"/>
      <c r="S433" s="294"/>
      <c r="T433" s="294"/>
      <c r="U433" s="294"/>
      <c r="V433" s="294"/>
      <c r="W433" s="294"/>
      <c r="X433" s="294"/>
      <c r="Y433" s="294"/>
      <c r="Z433" s="294"/>
      <c r="AA433" s="294"/>
      <c r="AB433" s="294"/>
      <c r="AC433" s="294"/>
      <c r="AD433" s="294"/>
      <c r="AE433" s="294"/>
      <c r="AF433" s="294"/>
      <c r="AG433" s="294"/>
      <c r="AH433" s="296"/>
      <c r="AI433" s="296"/>
      <c r="AJ433" s="296"/>
      <c r="AK433" s="296"/>
      <c r="AL433" s="296"/>
      <c r="AM433" s="296"/>
      <c r="AN433" s="296"/>
      <c r="AO433" s="297"/>
      <c r="AP433" s="298">
        <v>2.4987710000000001</v>
      </c>
      <c r="AQ433" s="299">
        <v>0.52013500000000001</v>
      </c>
      <c r="AR433" s="299">
        <v>0.25475999999999999</v>
      </c>
      <c r="AS433" s="299">
        <v>0.23353000000000002</v>
      </c>
      <c r="AT433" s="299">
        <v>0.21229999999999999</v>
      </c>
      <c r="AU433" s="294"/>
      <c r="AV433" s="300">
        <v>1</v>
      </c>
      <c r="AW433" s="300">
        <v>1</v>
      </c>
      <c r="AX433" s="300">
        <v>1</v>
      </c>
      <c r="AY433" s="300">
        <v>1</v>
      </c>
      <c r="AZ433" s="301">
        <v>1</v>
      </c>
      <c r="BB433" s="310" t="str">
        <f t="shared" si="5"/>
        <v>TIM</v>
      </c>
      <c r="BC433" s="196" t="str">
        <f t="shared" si="5"/>
        <v>RPEs Apply</v>
      </c>
      <c r="BD433" s="196" t="str">
        <f t="shared" si="5"/>
        <v>CapRate 2 (UM excl. Repex)</v>
      </c>
      <c r="BE433" s="311" t="str">
        <f t="shared" si="5"/>
        <v>Fast/Slow Split (excl repex)</v>
      </c>
    </row>
    <row r="434" spans="5:57" s="196" customFormat="1" ht="15" customHeight="1">
      <c r="E434" s="305" t="s">
        <v>519</v>
      </c>
      <c r="G434" s="196" t="s">
        <v>106</v>
      </c>
      <c r="H434" s="305" t="s">
        <v>294</v>
      </c>
      <c r="I434" s="142"/>
      <c r="AH434" s="204"/>
      <c r="AI434" s="204"/>
      <c r="AJ434" s="204"/>
      <c r="AK434" s="204"/>
      <c r="AL434" s="204"/>
      <c r="AM434" s="204"/>
      <c r="AN434" s="204"/>
      <c r="AO434" s="306"/>
      <c r="AP434" s="307">
        <v>0</v>
      </c>
      <c r="AQ434" s="308">
        <v>0</v>
      </c>
      <c r="AR434" s="308">
        <v>0</v>
      </c>
      <c r="AS434" s="308">
        <v>0</v>
      </c>
      <c r="AT434" s="308">
        <v>0</v>
      </c>
      <c r="AV434" s="238">
        <v>0</v>
      </c>
      <c r="AW434" s="238">
        <v>0</v>
      </c>
      <c r="AX434" s="238">
        <v>0</v>
      </c>
      <c r="AY434" s="238">
        <v>0</v>
      </c>
      <c r="AZ434" s="309">
        <v>0</v>
      </c>
      <c r="BB434" s="310" t="str">
        <f t="shared" si="5"/>
        <v>TIM</v>
      </c>
      <c r="BC434" s="196" t="str">
        <f t="shared" si="5"/>
        <v>RPEs Apply</v>
      </c>
      <c r="BD434" s="196" t="str">
        <f t="shared" si="5"/>
        <v>CapRate 2 (UM excl. Repex)</v>
      </c>
      <c r="BE434" s="311" t="str">
        <f t="shared" si="5"/>
        <v>Fast/Slow Split (excl repex)</v>
      </c>
    </row>
    <row r="435" spans="5:57" s="196" customFormat="1" ht="15" customHeight="1">
      <c r="E435" s="305" t="s">
        <v>519</v>
      </c>
      <c r="G435" s="196" t="s">
        <v>106</v>
      </c>
      <c r="H435" s="305" t="s">
        <v>296</v>
      </c>
      <c r="I435" s="142"/>
      <c r="AH435" s="204"/>
      <c r="AI435" s="204"/>
      <c r="AJ435" s="204"/>
      <c r="AK435" s="204"/>
      <c r="AL435" s="204"/>
      <c r="AM435" s="204"/>
      <c r="AN435" s="204"/>
      <c r="AO435" s="306"/>
      <c r="AP435" s="307">
        <v>0</v>
      </c>
      <c r="AQ435" s="308">
        <v>0</v>
      </c>
      <c r="AR435" s="308">
        <v>0</v>
      </c>
      <c r="AS435" s="308">
        <v>0</v>
      </c>
      <c r="AT435" s="308">
        <v>0</v>
      </c>
      <c r="AV435" s="238">
        <v>0</v>
      </c>
      <c r="AW435" s="238">
        <v>0</v>
      </c>
      <c r="AX435" s="238">
        <v>0</v>
      </c>
      <c r="AY435" s="238">
        <v>0</v>
      </c>
      <c r="AZ435" s="309">
        <v>0</v>
      </c>
      <c r="BB435" s="310" t="str">
        <f t="shared" si="5"/>
        <v>TIM</v>
      </c>
      <c r="BC435" s="196" t="str">
        <f t="shared" si="5"/>
        <v>RPEs Apply</v>
      </c>
      <c r="BD435" s="196" t="str">
        <f t="shared" si="5"/>
        <v>CapRate 2 (UM excl. Repex)</v>
      </c>
      <c r="BE435" s="311" t="str">
        <f t="shared" si="5"/>
        <v>Fast/Slow Split (excl repex)</v>
      </c>
    </row>
    <row r="436" spans="5:57" s="196" customFormat="1" ht="15" customHeight="1">
      <c r="E436" s="305" t="s">
        <v>519</v>
      </c>
      <c r="G436" s="196" t="s">
        <v>106</v>
      </c>
      <c r="H436" s="305" t="s">
        <v>298</v>
      </c>
      <c r="I436" s="142"/>
      <c r="AH436" s="204"/>
      <c r="AI436" s="204"/>
      <c r="AJ436" s="204"/>
      <c r="AK436" s="204"/>
      <c r="AL436" s="204"/>
      <c r="AM436" s="204"/>
      <c r="AN436" s="204"/>
      <c r="AO436" s="306"/>
      <c r="AP436" s="307">
        <v>0</v>
      </c>
      <c r="AQ436" s="308">
        <v>0</v>
      </c>
      <c r="AR436" s="308">
        <v>0</v>
      </c>
      <c r="AS436" s="308">
        <v>0</v>
      </c>
      <c r="AT436" s="308">
        <v>0</v>
      </c>
      <c r="AV436" s="238">
        <v>0</v>
      </c>
      <c r="AW436" s="238">
        <v>0</v>
      </c>
      <c r="AX436" s="238">
        <v>0</v>
      </c>
      <c r="AY436" s="238">
        <v>0</v>
      </c>
      <c r="AZ436" s="309">
        <v>0</v>
      </c>
      <c r="BB436" s="310" t="str">
        <f t="shared" si="5"/>
        <v>TIM</v>
      </c>
      <c r="BC436" s="196" t="str">
        <f t="shared" si="5"/>
        <v>RPEs Apply</v>
      </c>
      <c r="BD436" s="196" t="str">
        <f t="shared" si="5"/>
        <v>CapRate 2 (UM excl. Repex)</v>
      </c>
      <c r="BE436" s="311" t="str">
        <f t="shared" si="5"/>
        <v>Fast/Slow Split (excl repex)</v>
      </c>
    </row>
    <row r="437" spans="5:57" s="196" customFormat="1" ht="15" customHeight="1">
      <c r="E437" s="312" t="s">
        <v>519</v>
      </c>
      <c r="F437" s="313"/>
      <c r="G437" s="313" t="s">
        <v>106</v>
      </c>
      <c r="H437" s="312" t="s">
        <v>300</v>
      </c>
      <c r="I437" s="314"/>
      <c r="J437" s="313"/>
      <c r="K437" s="313"/>
      <c r="L437" s="313"/>
      <c r="M437" s="313"/>
      <c r="N437" s="313"/>
      <c r="O437" s="313"/>
      <c r="P437" s="313"/>
      <c r="Q437" s="313"/>
      <c r="R437" s="313"/>
      <c r="S437" s="313"/>
      <c r="T437" s="313"/>
      <c r="U437" s="313"/>
      <c r="V437" s="313"/>
      <c r="W437" s="313"/>
      <c r="X437" s="313"/>
      <c r="Y437" s="313"/>
      <c r="Z437" s="313"/>
      <c r="AA437" s="313"/>
      <c r="AB437" s="313"/>
      <c r="AC437" s="313"/>
      <c r="AD437" s="313"/>
      <c r="AE437" s="313"/>
      <c r="AF437" s="313"/>
      <c r="AG437" s="313"/>
      <c r="AH437" s="292"/>
      <c r="AI437" s="292"/>
      <c r="AJ437" s="292"/>
      <c r="AK437" s="292"/>
      <c r="AL437" s="292"/>
      <c r="AM437" s="292"/>
      <c r="AN437" s="292"/>
      <c r="AO437" s="315"/>
      <c r="AP437" s="316">
        <v>0</v>
      </c>
      <c r="AQ437" s="317">
        <v>0</v>
      </c>
      <c r="AR437" s="317">
        <v>0</v>
      </c>
      <c r="AS437" s="317">
        <v>0</v>
      </c>
      <c r="AT437" s="317">
        <v>0</v>
      </c>
      <c r="AU437" s="313"/>
      <c r="AV437" s="318">
        <v>0</v>
      </c>
      <c r="AW437" s="318">
        <v>0</v>
      </c>
      <c r="AX437" s="318">
        <v>0</v>
      </c>
      <c r="AY437" s="318">
        <v>0</v>
      </c>
      <c r="AZ437" s="319">
        <v>0</v>
      </c>
      <c r="BB437" s="310" t="str">
        <f t="shared" si="5"/>
        <v>TIM</v>
      </c>
      <c r="BC437" s="196" t="str">
        <f t="shared" si="5"/>
        <v>RPEs Apply</v>
      </c>
      <c r="BD437" s="196" t="str">
        <f t="shared" si="5"/>
        <v>CapRate 2 (UM excl. Repex)</v>
      </c>
      <c r="BE437" s="311" t="str">
        <f t="shared" si="5"/>
        <v>Fast/Slow Split (excl repex)</v>
      </c>
    </row>
    <row r="438" spans="5:57" s="196" customFormat="1" ht="15" customHeight="1">
      <c r="E438" s="305" t="s">
        <v>522</v>
      </c>
      <c r="G438" s="196" t="s">
        <v>106</v>
      </c>
      <c r="H438" s="305" t="s">
        <v>292</v>
      </c>
      <c r="I438" s="142"/>
      <c r="AH438" s="204"/>
      <c r="AI438" s="204"/>
      <c r="AJ438" s="204"/>
      <c r="AK438" s="204"/>
      <c r="AL438" s="204"/>
      <c r="AM438" s="204"/>
      <c r="AN438" s="204"/>
      <c r="AO438" s="306"/>
      <c r="AP438" s="307">
        <v>0</v>
      </c>
      <c r="AQ438" s="308">
        <v>0</v>
      </c>
      <c r="AR438" s="308">
        <v>0</v>
      </c>
      <c r="AS438" s="308">
        <v>0</v>
      </c>
      <c r="AT438" s="308">
        <v>0</v>
      </c>
      <c r="AV438" s="238">
        <v>0.5</v>
      </c>
      <c r="AW438" s="238">
        <v>0.5</v>
      </c>
      <c r="AX438" s="238">
        <v>0.5</v>
      </c>
      <c r="AY438" s="238">
        <v>0.5</v>
      </c>
      <c r="AZ438" s="309">
        <v>0.5</v>
      </c>
      <c r="BB438" s="310" t="str">
        <f t="shared" ref="BB438:BE457" si="6">INDEX(BB$21:BB$63,MATCH($E438,$E$21:$E$63,0))</f>
        <v>TIM</v>
      </c>
      <c r="BC438" s="196" t="str">
        <f t="shared" si="6"/>
        <v>RPEs Don’t Apply (Outturn)</v>
      </c>
      <c r="BD438" s="196" t="str">
        <f t="shared" si="6"/>
        <v>CapRate 2 (UM excl. Repex)</v>
      </c>
      <c r="BE438" s="311" t="str">
        <f t="shared" si="6"/>
        <v>Fast/Slow Split (excl repex)</v>
      </c>
    </row>
    <row r="439" spans="5:57" s="196" customFormat="1" ht="15" customHeight="1">
      <c r="E439" s="305" t="s">
        <v>522</v>
      </c>
      <c r="G439" s="196" t="s">
        <v>106</v>
      </c>
      <c r="H439" s="305" t="s">
        <v>294</v>
      </c>
      <c r="I439" s="142"/>
      <c r="AH439" s="204"/>
      <c r="AI439" s="204"/>
      <c r="AJ439" s="204"/>
      <c r="AK439" s="204"/>
      <c r="AL439" s="204"/>
      <c r="AM439" s="204"/>
      <c r="AN439" s="204"/>
      <c r="AO439" s="306"/>
      <c r="AP439" s="307">
        <v>0</v>
      </c>
      <c r="AQ439" s="308">
        <v>0</v>
      </c>
      <c r="AR439" s="308">
        <v>0</v>
      </c>
      <c r="AS439" s="308">
        <v>0</v>
      </c>
      <c r="AT439" s="308">
        <v>0</v>
      </c>
      <c r="AV439" s="238">
        <v>0.5</v>
      </c>
      <c r="AW439" s="238">
        <v>0.5</v>
      </c>
      <c r="AX439" s="238">
        <v>0.5</v>
      </c>
      <c r="AY439" s="238">
        <v>0.5</v>
      </c>
      <c r="AZ439" s="309">
        <v>0.5</v>
      </c>
      <c r="BB439" s="310" t="str">
        <f t="shared" si="6"/>
        <v>TIM</v>
      </c>
      <c r="BC439" s="196" t="str">
        <f t="shared" si="6"/>
        <v>RPEs Don’t Apply (Outturn)</v>
      </c>
      <c r="BD439" s="196" t="str">
        <f t="shared" si="6"/>
        <v>CapRate 2 (UM excl. Repex)</v>
      </c>
      <c r="BE439" s="311" t="str">
        <f t="shared" si="6"/>
        <v>Fast/Slow Split (excl repex)</v>
      </c>
    </row>
    <row r="440" spans="5:57" s="196" customFormat="1" ht="15" customHeight="1">
      <c r="E440" s="305" t="s">
        <v>522</v>
      </c>
      <c r="G440" s="196" t="s">
        <v>106</v>
      </c>
      <c r="H440" s="305" t="s">
        <v>296</v>
      </c>
      <c r="I440" s="142"/>
      <c r="AH440" s="204"/>
      <c r="AI440" s="204"/>
      <c r="AJ440" s="204"/>
      <c r="AK440" s="204"/>
      <c r="AL440" s="204"/>
      <c r="AM440" s="204"/>
      <c r="AN440" s="204"/>
      <c r="AO440" s="306"/>
      <c r="AP440" s="307">
        <v>0</v>
      </c>
      <c r="AQ440" s="308">
        <v>0</v>
      </c>
      <c r="AR440" s="308">
        <v>0</v>
      </c>
      <c r="AS440" s="308">
        <v>0</v>
      </c>
      <c r="AT440" s="308">
        <v>0</v>
      </c>
      <c r="AV440" s="238">
        <v>0</v>
      </c>
      <c r="AW440" s="238">
        <v>0</v>
      </c>
      <c r="AX440" s="238">
        <v>0</v>
      </c>
      <c r="AY440" s="238">
        <v>0</v>
      </c>
      <c r="AZ440" s="309">
        <v>0</v>
      </c>
      <c r="BB440" s="310" t="str">
        <f t="shared" si="6"/>
        <v>TIM</v>
      </c>
      <c r="BC440" s="196" t="str">
        <f t="shared" si="6"/>
        <v>RPEs Don’t Apply (Outturn)</v>
      </c>
      <c r="BD440" s="196" t="str">
        <f t="shared" si="6"/>
        <v>CapRate 2 (UM excl. Repex)</v>
      </c>
      <c r="BE440" s="311" t="str">
        <f t="shared" si="6"/>
        <v>Fast/Slow Split (excl repex)</v>
      </c>
    </row>
    <row r="441" spans="5:57" s="196" customFormat="1" ht="15" customHeight="1">
      <c r="E441" s="305" t="s">
        <v>522</v>
      </c>
      <c r="G441" s="196" t="s">
        <v>106</v>
      </c>
      <c r="H441" s="305" t="s">
        <v>298</v>
      </c>
      <c r="I441" s="142"/>
      <c r="AH441" s="204"/>
      <c r="AI441" s="204"/>
      <c r="AJ441" s="204"/>
      <c r="AK441" s="204"/>
      <c r="AL441" s="204"/>
      <c r="AM441" s="204"/>
      <c r="AN441" s="204"/>
      <c r="AO441" s="306"/>
      <c r="AP441" s="307">
        <v>0</v>
      </c>
      <c r="AQ441" s="308">
        <v>0</v>
      </c>
      <c r="AR441" s="308">
        <v>0</v>
      </c>
      <c r="AS441" s="308">
        <v>0</v>
      </c>
      <c r="AT441" s="308">
        <v>0</v>
      </c>
      <c r="AV441" s="238">
        <v>0</v>
      </c>
      <c r="AW441" s="238">
        <v>0</v>
      </c>
      <c r="AX441" s="238">
        <v>0</v>
      </c>
      <c r="AY441" s="238">
        <v>0</v>
      </c>
      <c r="AZ441" s="309">
        <v>0</v>
      </c>
      <c r="BB441" s="310" t="str">
        <f t="shared" si="6"/>
        <v>TIM</v>
      </c>
      <c r="BC441" s="196" t="str">
        <f t="shared" si="6"/>
        <v>RPEs Don’t Apply (Outturn)</v>
      </c>
      <c r="BD441" s="196" t="str">
        <f t="shared" si="6"/>
        <v>CapRate 2 (UM excl. Repex)</v>
      </c>
      <c r="BE441" s="311" t="str">
        <f t="shared" si="6"/>
        <v>Fast/Slow Split (excl repex)</v>
      </c>
    </row>
    <row r="442" spans="5:57" s="196" customFormat="1" ht="15" customHeight="1">
      <c r="E442" s="305" t="s">
        <v>522</v>
      </c>
      <c r="G442" s="196" t="s">
        <v>106</v>
      </c>
      <c r="H442" s="305" t="s">
        <v>300</v>
      </c>
      <c r="I442" s="142"/>
      <c r="AH442" s="204"/>
      <c r="AI442" s="204"/>
      <c r="AJ442" s="204"/>
      <c r="AK442" s="204"/>
      <c r="AL442" s="204"/>
      <c r="AM442" s="204"/>
      <c r="AN442" s="204"/>
      <c r="AO442" s="306"/>
      <c r="AP442" s="307">
        <v>0</v>
      </c>
      <c r="AQ442" s="308">
        <v>0</v>
      </c>
      <c r="AR442" s="308">
        <v>0</v>
      </c>
      <c r="AS442" s="308">
        <v>0</v>
      </c>
      <c r="AT442" s="308">
        <v>0</v>
      </c>
      <c r="AV442" s="238">
        <v>0</v>
      </c>
      <c r="AW442" s="238">
        <v>0</v>
      </c>
      <c r="AX442" s="238">
        <v>0</v>
      </c>
      <c r="AY442" s="238">
        <v>0</v>
      </c>
      <c r="AZ442" s="309">
        <v>0</v>
      </c>
      <c r="BB442" s="310" t="str">
        <f t="shared" si="6"/>
        <v>TIM</v>
      </c>
      <c r="BC442" s="196" t="str">
        <f t="shared" si="6"/>
        <v>RPEs Don’t Apply (Outturn)</v>
      </c>
      <c r="BD442" s="196" t="str">
        <f t="shared" si="6"/>
        <v>CapRate 2 (UM excl. Repex)</v>
      </c>
      <c r="BE442" s="311" t="str">
        <f t="shared" si="6"/>
        <v>Fast/Slow Split (excl repex)</v>
      </c>
    </row>
    <row r="443" spans="5:57" s="196" customFormat="1" ht="15" customHeight="1">
      <c r="E443" s="293" t="s">
        <v>525</v>
      </c>
      <c r="F443" s="294"/>
      <c r="G443" s="294" t="s">
        <v>106</v>
      </c>
      <c r="H443" s="293" t="s">
        <v>292</v>
      </c>
      <c r="I443" s="295"/>
      <c r="J443" s="294"/>
      <c r="K443" s="294"/>
      <c r="L443" s="294"/>
      <c r="M443" s="294"/>
      <c r="N443" s="294"/>
      <c r="O443" s="294"/>
      <c r="P443" s="294"/>
      <c r="Q443" s="294"/>
      <c r="R443" s="294"/>
      <c r="S443" s="294"/>
      <c r="T443" s="294"/>
      <c r="U443" s="294"/>
      <c r="V443" s="294"/>
      <c r="W443" s="294"/>
      <c r="X443" s="294"/>
      <c r="Y443" s="294"/>
      <c r="Z443" s="294"/>
      <c r="AA443" s="294"/>
      <c r="AB443" s="294"/>
      <c r="AC443" s="294"/>
      <c r="AD443" s="294"/>
      <c r="AE443" s="294"/>
      <c r="AF443" s="294"/>
      <c r="AG443" s="294"/>
      <c r="AH443" s="296"/>
      <c r="AI443" s="296"/>
      <c r="AJ443" s="296"/>
      <c r="AK443" s="296"/>
      <c r="AL443" s="296"/>
      <c r="AM443" s="296"/>
      <c r="AN443" s="296"/>
      <c r="AO443" s="297"/>
      <c r="AP443" s="298">
        <v>0</v>
      </c>
      <c r="AQ443" s="299">
        <v>0</v>
      </c>
      <c r="AR443" s="299">
        <v>0</v>
      </c>
      <c r="AS443" s="299">
        <v>0</v>
      </c>
      <c r="AT443" s="299">
        <v>0</v>
      </c>
      <c r="AU443" s="294"/>
      <c r="AV443" s="300">
        <v>0</v>
      </c>
      <c r="AW443" s="300">
        <v>0</v>
      </c>
      <c r="AX443" s="300">
        <v>0</v>
      </c>
      <c r="AY443" s="300">
        <v>0</v>
      </c>
      <c r="AZ443" s="301">
        <v>0</v>
      </c>
      <c r="BB443" s="310" t="str">
        <f t="shared" si="6"/>
        <v>TIM</v>
      </c>
      <c r="BC443" s="196" t="str">
        <f t="shared" si="6"/>
        <v>RPEs Don’t Apply (Outturn)</v>
      </c>
      <c r="BD443" s="196" t="str">
        <f t="shared" si="6"/>
        <v>CapRate 2 (UM excl. Repex)</v>
      </c>
      <c r="BE443" s="311" t="str">
        <f t="shared" si="6"/>
        <v>Fast/Slow Split (excl repex)</v>
      </c>
    </row>
    <row r="444" spans="5:57" s="196" customFormat="1" ht="15" customHeight="1">
      <c r="E444" s="305" t="s">
        <v>525</v>
      </c>
      <c r="G444" s="196" t="s">
        <v>106</v>
      </c>
      <c r="H444" s="305" t="s">
        <v>294</v>
      </c>
      <c r="I444" s="142"/>
      <c r="AH444" s="204"/>
      <c r="AI444" s="204"/>
      <c r="AJ444" s="204"/>
      <c r="AK444" s="204"/>
      <c r="AL444" s="204"/>
      <c r="AM444" s="204"/>
      <c r="AN444" s="204"/>
      <c r="AO444" s="306"/>
      <c r="AP444" s="307">
        <v>0</v>
      </c>
      <c r="AQ444" s="308">
        <v>0</v>
      </c>
      <c r="AR444" s="308">
        <v>0</v>
      </c>
      <c r="AS444" s="308">
        <v>0</v>
      </c>
      <c r="AT444" s="308">
        <v>0</v>
      </c>
      <c r="AV444" s="238">
        <v>0</v>
      </c>
      <c r="AW444" s="238">
        <v>0</v>
      </c>
      <c r="AX444" s="238">
        <v>0</v>
      </c>
      <c r="AY444" s="238">
        <v>0</v>
      </c>
      <c r="AZ444" s="309">
        <v>0</v>
      </c>
      <c r="BB444" s="310" t="str">
        <f t="shared" si="6"/>
        <v>TIM</v>
      </c>
      <c r="BC444" s="196" t="str">
        <f t="shared" si="6"/>
        <v>RPEs Don’t Apply (Outturn)</v>
      </c>
      <c r="BD444" s="196" t="str">
        <f t="shared" si="6"/>
        <v>CapRate 2 (UM excl. Repex)</v>
      </c>
      <c r="BE444" s="311" t="str">
        <f t="shared" si="6"/>
        <v>Fast/Slow Split (excl repex)</v>
      </c>
    </row>
    <row r="445" spans="5:57" s="196" customFormat="1" ht="15" customHeight="1">
      <c r="E445" s="305" t="s">
        <v>525</v>
      </c>
      <c r="G445" s="196" t="s">
        <v>106</v>
      </c>
      <c r="H445" s="305" t="s">
        <v>296</v>
      </c>
      <c r="I445" s="142"/>
      <c r="AH445" s="204"/>
      <c r="AI445" s="204"/>
      <c r="AJ445" s="204"/>
      <c r="AK445" s="204"/>
      <c r="AL445" s="204"/>
      <c r="AM445" s="204"/>
      <c r="AN445" s="204"/>
      <c r="AO445" s="306"/>
      <c r="AP445" s="307">
        <v>0</v>
      </c>
      <c r="AQ445" s="308">
        <v>0</v>
      </c>
      <c r="AR445" s="308">
        <v>0</v>
      </c>
      <c r="AS445" s="308">
        <v>0</v>
      </c>
      <c r="AT445" s="308">
        <v>0</v>
      </c>
      <c r="AV445" s="238">
        <v>0</v>
      </c>
      <c r="AW445" s="238">
        <v>0</v>
      </c>
      <c r="AX445" s="238">
        <v>0</v>
      </c>
      <c r="AY445" s="238">
        <v>0</v>
      </c>
      <c r="AZ445" s="309">
        <v>0</v>
      </c>
      <c r="BB445" s="310" t="str">
        <f t="shared" si="6"/>
        <v>TIM</v>
      </c>
      <c r="BC445" s="196" t="str">
        <f t="shared" si="6"/>
        <v>RPEs Don’t Apply (Outturn)</v>
      </c>
      <c r="BD445" s="196" t="str">
        <f t="shared" si="6"/>
        <v>CapRate 2 (UM excl. Repex)</v>
      </c>
      <c r="BE445" s="311" t="str">
        <f t="shared" si="6"/>
        <v>Fast/Slow Split (excl repex)</v>
      </c>
    </row>
    <row r="446" spans="5:57" s="196" customFormat="1" ht="15" customHeight="1">
      <c r="E446" s="305" t="s">
        <v>525</v>
      </c>
      <c r="G446" s="196" t="s">
        <v>106</v>
      </c>
      <c r="H446" s="305" t="s">
        <v>298</v>
      </c>
      <c r="I446" s="142"/>
      <c r="AH446" s="204"/>
      <c r="AI446" s="204"/>
      <c r="AJ446" s="204"/>
      <c r="AK446" s="204"/>
      <c r="AL446" s="204"/>
      <c r="AM446" s="204"/>
      <c r="AN446" s="204"/>
      <c r="AO446" s="306"/>
      <c r="AP446" s="307">
        <v>0</v>
      </c>
      <c r="AQ446" s="308">
        <v>0</v>
      </c>
      <c r="AR446" s="308">
        <v>0</v>
      </c>
      <c r="AS446" s="308">
        <v>0</v>
      </c>
      <c r="AT446" s="308">
        <v>0</v>
      </c>
      <c r="AV446" s="238">
        <v>1</v>
      </c>
      <c r="AW446" s="238">
        <v>1</v>
      </c>
      <c r="AX446" s="238">
        <v>1</v>
      </c>
      <c r="AY446" s="238">
        <v>1</v>
      </c>
      <c r="AZ446" s="309">
        <v>1</v>
      </c>
      <c r="BB446" s="310" t="str">
        <f t="shared" si="6"/>
        <v>TIM</v>
      </c>
      <c r="BC446" s="196" t="str">
        <f t="shared" si="6"/>
        <v>RPEs Don’t Apply (Outturn)</v>
      </c>
      <c r="BD446" s="196" t="str">
        <f t="shared" si="6"/>
        <v>CapRate 2 (UM excl. Repex)</v>
      </c>
      <c r="BE446" s="311" t="str">
        <f t="shared" si="6"/>
        <v>Fast/Slow Split (excl repex)</v>
      </c>
    </row>
    <row r="447" spans="5:57" s="196" customFormat="1" ht="15" customHeight="1">
      <c r="E447" s="312" t="s">
        <v>525</v>
      </c>
      <c r="F447" s="313"/>
      <c r="G447" s="313" t="s">
        <v>106</v>
      </c>
      <c r="H447" s="312" t="s">
        <v>300</v>
      </c>
      <c r="I447" s="314"/>
      <c r="J447" s="313"/>
      <c r="K447" s="313"/>
      <c r="L447" s="313"/>
      <c r="M447" s="313"/>
      <c r="N447" s="313"/>
      <c r="O447" s="313"/>
      <c r="P447" s="313"/>
      <c r="Q447" s="313"/>
      <c r="R447" s="313"/>
      <c r="S447" s="313"/>
      <c r="T447" s="313"/>
      <c r="U447" s="313"/>
      <c r="V447" s="313"/>
      <c r="W447" s="313"/>
      <c r="X447" s="313"/>
      <c r="Y447" s="313"/>
      <c r="Z447" s="313"/>
      <c r="AA447" s="313"/>
      <c r="AB447" s="313"/>
      <c r="AC447" s="313"/>
      <c r="AD447" s="313"/>
      <c r="AE447" s="313"/>
      <c r="AF447" s="313"/>
      <c r="AG447" s="313"/>
      <c r="AH447" s="292"/>
      <c r="AI447" s="292"/>
      <c r="AJ447" s="292"/>
      <c r="AK447" s="292"/>
      <c r="AL447" s="292"/>
      <c r="AM447" s="292"/>
      <c r="AN447" s="292"/>
      <c r="AO447" s="315"/>
      <c r="AP447" s="316">
        <v>0</v>
      </c>
      <c r="AQ447" s="317">
        <v>0</v>
      </c>
      <c r="AR447" s="317">
        <v>0</v>
      </c>
      <c r="AS447" s="317">
        <v>0</v>
      </c>
      <c r="AT447" s="317">
        <v>0</v>
      </c>
      <c r="AU447" s="313"/>
      <c r="AV447" s="318">
        <v>0</v>
      </c>
      <c r="AW447" s="318">
        <v>0</v>
      </c>
      <c r="AX447" s="318">
        <v>0</v>
      </c>
      <c r="AY447" s="318">
        <v>0</v>
      </c>
      <c r="AZ447" s="319">
        <v>0</v>
      </c>
      <c r="BB447" s="310" t="str">
        <f t="shared" si="6"/>
        <v>TIM</v>
      </c>
      <c r="BC447" s="196" t="str">
        <f t="shared" si="6"/>
        <v>RPEs Don’t Apply (Outturn)</v>
      </c>
      <c r="BD447" s="196" t="str">
        <f t="shared" si="6"/>
        <v>CapRate 2 (UM excl. Repex)</v>
      </c>
      <c r="BE447" s="311" t="str">
        <f t="shared" si="6"/>
        <v>Fast/Slow Split (excl repex)</v>
      </c>
    </row>
    <row r="448" spans="5:57" s="196" customFormat="1" ht="15" customHeight="1">
      <c r="E448" s="305" t="s">
        <v>528</v>
      </c>
      <c r="G448" s="196" t="s">
        <v>106</v>
      </c>
      <c r="H448" s="305" t="s">
        <v>292</v>
      </c>
      <c r="I448" s="142"/>
      <c r="AH448" s="204"/>
      <c r="AI448" s="204"/>
      <c r="AJ448" s="204"/>
      <c r="AK448" s="204"/>
      <c r="AL448" s="204"/>
      <c r="AM448" s="204"/>
      <c r="AN448" s="204"/>
      <c r="AO448" s="306"/>
      <c r="AP448" s="307">
        <v>0</v>
      </c>
      <c r="AQ448" s="308">
        <v>0</v>
      </c>
      <c r="AR448" s="308">
        <v>0</v>
      </c>
      <c r="AS448" s="308">
        <v>0</v>
      </c>
      <c r="AT448" s="308">
        <v>0</v>
      </c>
      <c r="AV448" s="238">
        <v>0.1</v>
      </c>
      <c r="AW448" s="238">
        <v>0.1</v>
      </c>
      <c r="AX448" s="238">
        <v>0.1</v>
      </c>
      <c r="AY448" s="238">
        <v>0.1</v>
      </c>
      <c r="AZ448" s="309">
        <v>0.1</v>
      </c>
      <c r="BB448" s="310" t="str">
        <f t="shared" si="6"/>
        <v>TIM</v>
      </c>
      <c r="BC448" s="196" t="str">
        <f t="shared" si="6"/>
        <v>RPEs Don’t Apply (Outturn)</v>
      </c>
      <c r="BD448" s="196" t="str">
        <f t="shared" si="6"/>
        <v>CapRate 2 (UM excl. Repex)</v>
      </c>
      <c r="BE448" s="311" t="str">
        <f t="shared" si="6"/>
        <v>Fast/Slow Split (excl repex)</v>
      </c>
    </row>
    <row r="449" spans="5:57" s="196" customFormat="1" ht="15" customHeight="1">
      <c r="E449" s="305" t="s">
        <v>528</v>
      </c>
      <c r="G449" s="196" t="s">
        <v>106</v>
      </c>
      <c r="H449" s="305" t="s">
        <v>294</v>
      </c>
      <c r="I449" s="142"/>
      <c r="AH449" s="204"/>
      <c r="AI449" s="204"/>
      <c r="AJ449" s="204"/>
      <c r="AK449" s="204"/>
      <c r="AL449" s="204"/>
      <c r="AM449" s="204"/>
      <c r="AN449" s="204"/>
      <c r="AO449" s="306"/>
      <c r="AP449" s="307">
        <v>0</v>
      </c>
      <c r="AQ449" s="308">
        <v>0</v>
      </c>
      <c r="AR449" s="308">
        <v>0</v>
      </c>
      <c r="AS449" s="308">
        <v>0</v>
      </c>
      <c r="AT449" s="308">
        <v>0</v>
      </c>
      <c r="AV449" s="238">
        <v>0.1</v>
      </c>
      <c r="AW449" s="238">
        <v>0.1</v>
      </c>
      <c r="AX449" s="238">
        <v>0.1</v>
      </c>
      <c r="AY449" s="238">
        <v>0.1</v>
      </c>
      <c r="AZ449" s="309">
        <v>0.1</v>
      </c>
      <c r="BB449" s="310" t="str">
        <f t="shared" si="6"/>
        <v>TIM</v>
      </c>
      <c r="BC449" s="196" t="str">
        <f t="shared" si="6"/>
        <v>RPEs Don’t Apply (Outturn)</v>
      </c>
      <c r="BD449" s="196" t="str">
        <f t="shared" si="6"/>
        <v>CapRate 2 (UM excl. Repex)</v>
      </c>
      <c r="BE449" s="311" t="str">
        <f t="shared" si="6"/>
        <v>Fast/Slow Split (excl repex)</v>
      </c>
    </row>
    <row r="450" spans="5:57" s="196" customFormat="1" ht="15" customHeight="1">
      <c r="E450" s="305" t="s">
        <v>528</v>
      </c>
      <c r="G450" s="196" t="s">
        <v>106</v>
      </c>
      <c r="H450" s="305" t="s">
        <v>296</v>
      </c>
      <c r="I450" s="142"/>
      <c r="AH450" s="204"/>
      <c r="AI450" s="204"/>
      <c r="AJ450" s="204"/>
      <c r="AK450" s="204"/>
      <c r="AL450" s="204"/>
      <c r="AM450" s="204"/>
      <c r="AN450" s="204"/>
      <c r="AO450" s="306"/>
      <c r="AP450" s="307">
        <v>0</v>
      </c>
      <c r="AQ450" s="308">
        <v>0</v>
      </c>
      <c r="AR450" s="308">
        <v>0</v>
      </c>
      <c r="AS450" s="308">
        <v>0</v>
      </c>
      <c r="AT450" s="308">
        <v>0</v>
      </c>
      <c r="AV450" s="238">
        <v>0</v>
      </c>
      <c r="AW450" s="238">
        <v>0</v>
      </c>
      <c r="AX450" s="238">
        <v>0</v>
      </c>
      <c r="AY450" s="238">
        <v>0</v>
      </c>
      <c r="AZ450" s="309">
        <v>0</v>
      </c>
      <c r="BB450" s="310" t="str">
        <f t="shared" si="6"/>
        <v>TIM</v>
      </c>
      <c r="BC450" s="196" t="str">
        <f t="shared" si="6"/>
        <v>RPEs Don’t Apply (Outturn)</v>
      </c>
      <c r="BD450" s="196" t="str">
        <f t="shared" si="6"/>
        <v>CapRate 2 (UM excl. Repex)</v>
      </c>
      <c r="BE450" s="311" t="str">
        <f t="shared" si="6"/>
        <v>Fast/Slow Split (excl repex)</v>
      </c>
    </row>
    <row r="451" spans="5:57" s="196" customFormat="1" ht="15" customHeight="1">
      <c r="E451" s="305" t="s">
        <v>528</v>
      </c>
      <c r="G451" s="196" t="s">
        <v>106</v>
      </c>
      <c r="H451" s="305" t="s">
        <v>298</v>
      </c>
      <c r="I451" s="142"/>
      <c r="AH451" s="204"/>
      <c r="AI451" s="204"/>
      <c r="AJ451" s="204"/>
      <c r="AK451" s="204"/>
      <c r="AL451" s="204"/>
      <c r="AM451" s="204"/>
      <c r="AN451" s="204"/>
      <c r="AO451" s="306"/>
      <c r="AP451" s="307">
        <v>0</v>
      </c>
      <c r="AQ451" s="308">
        <v>0</v>
      </c>
      <c r="AR451" s="308">
        <v>0</v>
      </c>
      <c r="AS451" s="308">
        <v>0</v>
      </c>
      <c r="AT451" s="308">
        <v>0</v>
      </c>
      <c r="AV451" s="238">
        <v>0.2</v>
      </c>
      <c r="AW451" s="238">
        <v>0.2</v>
      </c>
      <c r="AX451" s="238">
        <v>0.2</v>
      </c>
      <c r="AY451" s="238">
        <v>0.2</v>
      </c>
      <c r="AZ451" s="309">
        <v>0.2</v>
      </c>
      <c r="BB451" s="310" t="str">
        <f t="shared" si="6"/>
        <v>TIM</v>
      </c>
      <c r="BC451" s="196" t="str">
        <f t="shared" si="6"/>
        <v>RPEs Don’t Apply (Outturn)</v>
      </c>
      <c r="BD451" s="196" t="str">
        <f t="shared" si="6"/>
        <v>CapRate 2 (UM excl. Repex)</v>
      </c>
      <c r="BE451" s="311" t="str">
        <f t="shared" si="6"/>
        <v>Fast/Slow Split (excl repex)</v>
      </c>
    </row>
    <row r="452" spans="5:57" s="196" customFormat="1" ht="15" customHeight="1">
      <c r="E452" s="305" t="s">
        <v>528</v>
      </c>
      <c r="G452" s="196" t="s">
        <v>106</v>
      </c>
      <c r="H452" s="305" t="s">
        <v>300</v>
      </c>
      <c r="I452" s="142"/>
      <c r="AH452" s="204"/>
      <c r="AI452" s="204"/>
      <c r="AJ452" s="204"/>
      <c r="AK452" s="204"/>
      <c r="AL452" s="204"/>
      <c r="AM452" s="204"/>
      <c r="AN452" s="204"/>
      <c r="AO452" s="306"/>
      <c r="AP452" s="307">
        <v>0</v>
      </c>
      <c r="AQ452" s="308">
        <v>0</v>
      </c>
      <c r="AR452" s="308">
        <v>0</v>
      </c>
      <c r="AS452" s="308">
        <v>0</v>
      </c>
      <c r="AT452" s="308">
        <v>0</v>
      </c>
      <c r="AV452" s="238">
        <v>0.6</v>
      </c>
      <c r="AW452" s="238">
        <v>0.6</v>
      </c>
      <c r="AX452" s="238">
        <v>0.6</v>
      </c>
      <c r="AY452" s="238">
        <v>0.6</v>
      </c>
      <c r="AZ452" s="309">
        <v>0.6</v>
      </c>
      <c r="BB452" s="310" t="str">
        <f t="shared" si="6"/>
        <v>TIM</v>
      </c>
      <c r="BC452" s="196" t="str">
        <f t="shared" si="6"/>
        <v>RPEs Don’t Apply (Outturn)</v>
      </c>
      <c r="BD452" s="196" t="str">
        <f t="shared" si="6"/>
        <v>CapRate 2 (UM excl. Repex)</v>
      </c>
      <c r="BE452" s="311" t="str">
        <f t="shared" si="6"/>
        <v>Fast/Slow Split (excl repex)</v>
      </c>
    </row>
    <row r="453" spans="5:57" s="196" customFormat="1" ht="15" customHeight="1">
      <c r="E453" s="293" t="s">
        <v>531</v>
      </c>
      <c r="F453" s="294"/>
      <c r="G453" s="294" t="s">
        <v>106</v>
      </c>
      <c r="H453" s="293" t="s">
        <v>292</v>
      </c>
      <c r="I453" s="295"/>
      <c r="J453" s="294"/>
      <c r="K453" s="294"/>
      <c r="L453" s="294"/>
      <c r="M453" s="294"/>
      <c r="N453" s="294"/>
      <c r="O453" s="294"/>
      <c r="P453" s="294"/>
      <c r="Q453" s="294"/>
      <c r="R453" s="294"/>
      <c r="S453" s="294"/>
      <c r="T453" s="294"/>
      <c r="U453" s="294"/>
      <c r="V453" s="294"/>
      <c r="W453" s="294"/>
      <c r="X453" s="294"/>
      <c r="Y453" s="294"/>
      <c r="Z453" s="294"/>
      <c r="AA453" s="294"/>
      <c r="AB453" s="294"/>
      <c r="AC453" s="294"/>
      <c r="AD453" s="294"/>
      <c r="AE453" s="294"/>
      <c r="AF453" s="294"/>
      <c r="AG453" s="294"/>
      <c r="AH453" s="296"/>
      <c r="AI453" s="296"/>
      <c r="AJ453" s="296"/>
      <c r="AK453" s="296"/>
      <c r="AL453" s="296"/>
      <c r="AM453" s="296"/>
      <c r="AN453" s="296"/>
      <c r="AO453" s="297"/>
      <c r="AP453" s="298">
        <v>0.61933077774264089</v>
      </c>
      <c r="AQ453" s="299">
        <v>0.78640750526505399</v>
      </c>
      <c r="AR453" s="299">
        <v>1.4508511068794929</v>
      </c>
      <c r="AS453" s="299">
        <v>1.909074574945568</v>
      </c>
      <c r="AT453" s="299">
        <v>2.8015613124040288</v>
      </c>
      <c r="AU453" s="294"/>
      <c r="AV453" s="300">
        <v>1</v>
      </c>
      <c r="AW453" s="300">
        <v>1</v>
      </c>
      <c r="AX453" s="300">
        <v>1</v>
      </c>
      <c r="AY453" s="300">
        <v>1</v>
      </c>
      <c r="AZ453" s="301">
        <v>1</v>
      </c>
      <c r="BB453" s="310" t="str">
        <f t="shared" si="6"/>
        <v>TIM</v>
      </c>
      <c r="BC453" s="196" t="str">
        <f t="shared" si="6"/>
        <v>RPEs Don’t Apply (Outturn)</v>
      </c>
      <c r="BD453" s="196" t="str">
        <f t="shared" si="6"/>
        <v>CapRate 2 (UM excl. Repex)</v>
      </c>
      <c r="BE453" s="311" t="str">
        <f t="shared" si="6"/>
        <v>Fast/Slow Split (excl repex)</v>
      </c>
    </row>
    <row r="454" spans="5:57" s="196" customFormat="1" ht="15" customHeight="1">
      <c r="E454" s="305" t="s">
        <v>531</v>
      </c>
      <c r="G454" s="196" t="s">
        <v>106</v>
      </c>
      <c r="H454" s="305" t="s">
        <v>294</v>
      </c>
      <c r="I454" s="142"/>
      <c r="AH454" s="204"/>
      <c r="AI454" s="204"/>
      <c r="AJ454" s="204"/>
      <c r="AK454" s="204"/>
      <c r="AL454" s="204"/>
      <c r="AM454" s="204"/>
      <c r="AN454" s="204"/>
      <c r="AO454" s="306"/>
      <c r="AP454" s="307">
        <v>0</v>
      </c>
      <c r="AQ454" s="308">
        <v>0</v>
      </c>
      <c r="AR454" s="308">
        <v>0</v>
      </c>
      <c r="AS454" s="308">
        <v>0</v>
      </c>
      <c r="AT454" s="308">
        <v>0</v>
      </c>
      <c r="AV454" s="238">
        <v>0</v>
      </c>
      <c r="AW454" s="238">
        <v>0</v>
      </c>
      <c r="AX454" s="238">
        <v>0</v>
      </c>
      <c r="AY454" s="238">
        <v>0</v>
      </c>
      <c r="AZ454" s="309">
        <v>0</v>
      </c>
      <c r="BB454" s="310" t="str">
        <f t="shared" si="6"/>
        <v>TIM</v>
      </c>
      <c r="BC454" s="196" t="str">
        <f t="shared" si="6"/>
        <v>RPEs Don’t Apply (Outturn)</v>
      </c>
      <c r="BD454" s="196" t="str">
        <f t="shared" si="6"/>
        <v>CapRate 2 (UM excl. Repex)</v>
      </c>
      <c r="BE454" s="311" t="str">
        <f t="shared" si="6"/>
        <v>Fast/Slow Split (excl repex)</v>
      </c>
    </row>
    <row r="455" spans="5:57" s="196" customFormat="1" ht="15" customHeight="1">
      <c r="E455" s="305" t="s">
        <v>531</v>
      </c>
      <c r="G455" s="196" t="s">
        <v>106</v>
      </c>
      <c r="H455" s="305" t="s">
        <v>296</v>
      </c>
      <c r="I455" s="142"/>
      <c r="AH455" s="204"/>
      <c r="AI455" s="204"/>
      <c r="AJ455" s="204"/>
      <c r="AK455" s="204"/>
      <c r="AL455" s="204"/>
      <c r="AM455" s="204"/>
      <c r="AN455" s="204"/>
      <c r="AO455" s="306"/>
      <c r="AP455" s="307">
        <v>0</v>
      </c>
      <c r="AQ455" s="308">
        <v>0</v>
      </c>
      <c r="AR455" s="308">
        <v>0</v>
      </c>
      <c r="AS455" s="308">
        <v>0</v>
      </c>
      <c r="AT455" s="308">
        <v>0</v>
      </c>
      <c r="AV455" s="238">
        <v>0</v>
      </c>
      <c r="AW455" s="238">
        <v>0</v>
      </c>
      <c r="AX455" s="238">
        <v>0</v>
      </c>
      <c r="AY455" s="238">
        <v>0</v>
      </c>
      <c r="AZ455" s="309">
        <v>0</v>
      </c>
      <c r="BB455" s="310" t="str">
        <f t="shared" si="6"/>
        <v>TIM</v>
      </c>
      <c r="BC455" s="196" t="str">
        <f t="shared" si="6"/>
        <v>RPEs Don’t Apply (Outturn)</v>
      </c>
      <c r="BD455" s="196" t="str">
        <f t="shared" si="6"/>
        <v>CapRate 2 (UM excl. Repex)</v>
      </c>
      <c r="BE455" s="311" t="str">
        <f t="shared" si="6"/>
        <v>Fast/Slow Split (excl repex)</v>
      </c>
    </row>
    <row r="456" spans="5:57" s="196" customFormat="1" ht="15" customHeight="1">
      <c r="E456" s="305" t="s">
        <v>531</v>
      </c>
      <c r="G456" s="196" t="s">
        <v>106</v>
      </c>
      <c r="H456" s="305" t="s">
        <v>298</v>
      </c>
      <c r="I456" s="142"/>
      <c r="AH456" s="204"/>
      <c r="AI456" s="204"/>
      <c r="AJ456" s="204"/>
      <c r="AK456" s="204"/>
      <c r="AL456" s="204"/>
      <c r="AM456" s="204"/>
      <c r="AN456" s="204"/>
      <c r="AO456" s="306"/>
      <c r="AP456" s="307">
        <v>0</v>
      </c>
      <c r="AQ456" s="308">
        <v>0</v>
      </c>
      <c r="AR456" s="308">
        <v>0</v>
      </c>
      <c r="AS456" s="308">
        <v>0</v>
      </c>
      <c r="AT456" s="308">
        <v>0</v>
      </c>
      <c r="AV456" s="238">
        <v>0</v>
      </c>
      <c r="AW456" s="238">
        <v>0</v>
      </c>
      <c r="AX456" s="238">
        <v>0</v>
      </c>
      <c r="AY456" s="238">
        <v>0</v>
      </c>
      <c r="AZ456" s="309">
        <v>0</v>
      </c>
      <c r="BB456" s="310" t="str">
        <f t="shared" si="6"/>
        <v>TIM</v>
      </c>
      <c r="BC456" s="196" t="str">
        <f t="shared" si="6"/>
        <v>RPEs Don’t Apply (Outturn)</v>
      </c>
      <c r="BD456" s="196" t="str">
        <f t="shared" si="6"/>
        <v>CapRate 2 (UM excl. Repex)</v>
      </c>
      <c r="BE456" s="311" t="str">
        <f t="shared" si="6"/>
        <v>Fast/Slow Split (excl repex)</v>
      </c>
    </row>
    <row r="457" spans="5:57" s="196" customFormat="1" ht="15" customHeight="1">
      <c r="E457" s="312" t="s">
        <v>531</v>
      </c>
      <c r="F457" s="313"/>
      <c r="G457" s="313" t="s">
        <v>106</v>
      </c>
      <c r="H457" s="312" t="s">
        <v>300</v>
      </c>
      <c r="I457" s="314"/>
      <c r="J457" s="313"/>
      <c r="K457" s="313"/>
      <c r="L457" s="313"/>
      <c r="M457" s="313"/>
      <c r="N457" s="313"/>
      <c r="O457" s="313"/>
      <c r="P457" s="313"/>
      <c r="Q457" s="313"/>
      <c r="R457" s="313"/>
      <c r="S457" s="313"/>
      <c r="T457" s="313"/>
      <c r="U457" s="313"/>
      <c r="V457" s="313"/>
      <c r="W457" s="313"/>
      <c r="X457" s="313"/>
      <c r="Y457" s="313"/>
      <c r="Z457" s="313"/>
      <c r="AA457" s="313"/>
      <c r="AB457" s="313"/>
      <c r="AC457" s="313"/>
      <c r="AD457" s="313"/>
      <c r="AE457" s="313"/>
      <c r="AF457" s="313"/>
      <c r="AG457" s="313"/>
      <c r="AH457" s="292"/>
      <c r="AI457" s="292"/>
      <c r="AJ457" s="292"/>
      <c r="AK457" s="292"/>
      <c r="AL457" s="292"/>
      <c r="AM457" s="292"/>
      <c r="AN457" s="292"/>
      <c r="AO457" s="315"/>
      <c r="AP457" s="316">
        <v>0</v>
      </c>
      <c r="AQ457" s="317">
        <v>0</v>
      </c>
      <c r="AR457" s="317">
        <v>0</v>
      </c>
      <c r="AS457" s="317">
        <v>0</v>
      </c>
      <c r="AT457" s="317">
        <v>0</v>
      </c>
      <c r="AU457" s="313"/>
      <c r="AV457" s="318">
        <v>0</v>
      </c>
      <c r="AW457" s="318">
        <v>0</v>
      </c>
      <c r="AX457" s="318">
        <v>0</v>
      </c>
      <c r="AY457" s="318">
        <v>0</v>
      </c>
      <c r="AZ457" s="319">
        <v>0</v>
      </c>
      <c r="BB457" s="310" t="str">
        <f t="shared" si="6"/>
        <v>TIM</v>
      </c>
      <c r="BC457" s="196" t="str">
        <f t="shared" si="6"/>
        <v>RPEs Don’t Apply (Outturn)</v>
      </c>
      <c r="BD457" s="196" t="str">
        <f t="shared" si="6"/>
        <v>CapRate 2 (UM excl. Repex)</v>
      </c>
      <c r="BE457" s="311" t="str">
        <f t="shared" si="6"/>
        <v>Fast/Slow Split (excl repex)</v>
      </c>
    </row>
    <row r="458" spans="5:57" s="196" customFormat="1" ht="15" customHeight="1">
      <c r="E458" s="305" t="s">
        <v>534</v>
      </c>
      <c r="G458" s="196" t="s">
        <v>106</v>
      </c>
      <c r="H458" s="305" t="s">
        <v>292</v>
      </c>
      <c r="I458" s="142"/>
      <c r="AH458" s="204"/>
      <c r="AI458" s="204"/>
      <c r="AJ458" s="204"/>
      <c r="AK458" s="204"/>
      <c r="AL458" s="204"/>
      <c r="AM458" s="204"/>
      <c r="AN458" s="204"/>
      <c r="AO458" s="306"/>
      <c r="AP458" s="307">
        <v>7.1912295525000012</v>
      </c>
      <c r="AQ458" s="308">
        <v>5.5498323028999987</v>
      </c>
      <c r="AR458" s="308">
        <v>5.7753458057928624</v>
      </c>
      <c r="AS458" s="308">
        <v>5.1153062851308215</v>
      </c>
      <c r="AT458" s="308">
        <v>3.3552008966987108</v>
      </c>
      <c r="AV458" s="238">
        <v>1</v>
      </c>
      <c r="AW458" s="238">
        <v>1</v>
      </c>
      <c r="AX458" s="238">
        <v>1</v>
      </c>
      <c r="AY458" s="238">
        <v>1</v>
      </c>
      <c r="AZ458" s="309">
        <v>1</v>
      </c>
      <c r="BB458" s="310" t="str">
        <f t="shared" ref="BB458:BE477" si="7">INDEX(BB$21:BB$63,MATCH($E458,$E$21:$E$63,0))</f>
        <v>TIM</v>
      </c>
      <c r="BC458" s="196" t="str">
        <f t="shared" si="7"/>
        <v>RPEs Apply</v>
      </c>
      <c r="BD458" s="196" t="str">
        <f t="shared" si="7"/>
        <v>CapRate 2 (UM excl. Repex)</v>
      </c>
      <c r="BE458" s="311" t="str">
        <f t="shared" si="7"/>
        <v>Fast/Slow Split (excl repex)</v>
      </c>
    </row>
    <row r="459" spans="5:57" s="196" customFormat="1" ht="15" customHeight="1">
      <c r="E459" s="305" t="s">
        <v>534</v>
      </c>
      <c r="G459" s="196" t="s">
        <v>106</v>
      </c>
      <c r="H459" s="305" t="s">
        <v>294</v>
      </c>
      <c r="I459" s="142"/>
      <c r="AH459" s="204"/>
      <c r="AI459" s="204"/>
      <c r="AJ459" s="204"/>
      <c r="AK459" s="204"/>
      <c r="AL459" s="204"/>
      <c r="AM459" s="204"/>
      <c r="AN459" s="204"/>
      <c r="AO459" s="306"/>
      <c r="AP459" s="307">
        <v>0</v>
      </c>
      <c r="AQ459" s="308">
        <v>0</v>
      </c>
      <c r="AR459" s="308">
        <v>0</v>
      </c>
      <c r="AS459" s="308">
        <v>0</v>
      </c>
      <c r="AT459" s="308">
        <v>0</v>
      </c>
      <c r="AV459" s="238">
        <v>0</v>
      </c>
      <c r="AW459" s="238">
        <v>0</v>
      </c>
      <c r="AX459" s="238">
        <v>0</v>
      </c>
      <c r="AY459" s="238">
        <v>0</v>
      </c>
      <c r="AZ459" s="309">
        <v>0</v>
      </c>
      <c r="BB459" s="310" t="str">
        <f t="shared" si="7"/>
        <v>TIM</v>
      </c>
      <c r="BC459" s="196" t="str">
        <f t="shared" si="7"/>
        <v>RPEs Apply</v>
      </c>
      <c r="BD459" s="196" t="str">
        <f t="shared" si="7"/>
        <v>CapRate 2 (UM excl. Repex)</v>
      </c>
      <c r="BE459" s="311" t="str">
        <f t="shared" si="7"/>
        <v>Fast/Slow Split (excl repex)</v>
      </c>
    </row>
    <row r="460" spans="5:57" s="196" customFormat="1" ht="15" customHeight="1">
      <c r="E460" s="305" t="s">
        <v>534</v>
      </c>
      <c r="G460" s="196" t="s">
        <v>106</v>
      </c>
      <c r="H460" s="305" t="s">
        <v>296</v>
      </c>
      <c r="I460" s="142"/>
      <c r="AH460" s="204"/>
      <c r="AI460" s="204"/>
      <c r="AJ460" s="204"/>
      <c r="AK460" s="204"/>
      <c r="AL460" s="204"/>
      <c r="AM460" s="204"/>
      <c r="AN460" s="204"/>
      <c r="AO460" s="306"/>
      <c r="AP460" s="307">
        <v>0</v>
      </c>
      <c r="AQ460" s="308">
        <v>0</v>
      </c>
      <c r="AR460" s="308">
        <v>0</v>
      </c>
      <c r="AS460" s="308">
        <v>0</v>
      </c>
      <c r="AT460" s="308">
        <v>0</v>
      </c>
      <c r="AV460" s="238">
        <v>0</v>
      </c>
      <c r="AW460" s="238">
        <v>0</v>
      </c>
      <c r="AX460" s="238">
        <v>0</v>
      </c>
      <c r="AY460" s="238">
        <v>0</v>
      </c>
      <c r="AZ460" s="309">
        <v>0</v>
      </c>
      <c r="BB460" s="310" t="str">
        <f t="shared" si="7"/>
        <v>TIM</v>
      </c>
      <c r="BC460" s="196" t="str">
        <f t="shared" si="7"/>
        <v>RPEs Apply</v>
      </c>
      <c r="BD460" s="196" t="str">
        <f t="shared" si="7"/>
        <v>CapRate 2 (UM excl. Repex)</v>
      </c>
      <c r="BE460" s="311" t="str">
        <f t="shared" si="7"/>
        <v>Fast/Slow Split (excl repex)</v>
      </c>
    </row>
    <row r="461" spans="5:57" s="196" customFormat="1" ht="15" customHeight="1">
      <c r="E461" s="305" t="s">
        <v>534</v>
      </c>
      <c r="G461" s="196" t="s">
        <v>106</v>
      </c>
      <c r="H461" s="305" t="s">
        <v>298</v>
      </c>
      <c r="I461" s="142"/>
      <c r="AH461" s="204"/>
      <c r="AI461" s="204"/>
      <c r="AJ461" s="204"/>
      <c r="AK461" s="204"/>
      <c r="AL461" s="204"/>
      <c r="AM461" s="204"/>
      <c r="AN461" s="204"/>
      <c r="AO461" s="306"/>
      <c r="AP461" s="307">
        <v>0</v>
      </c>
      <c r="AQ461" s="308">
        <v>0</v>
      </c>
      <c r="AR461" s="308">
        <v>0</v>
      </c>
      <c r="AS461" s="308">
        <v>0</v>
      </c>
      <c r="AT461" s="308">
        <v>0</v>
      </c>
      <c r="AV461" s="238">
        <v>0</v>
      </c>
      <c r="AW461" s="238">
        <v>0</v>
      </c>
      <c r="AX461" s="238">
        <v>0</v>
      </c>
      <c r="AY461" s="238">
        <v>0</v>
      </c>
      <c r="AZ461" s="309">
        <v>0</v>
      </c>
      <c r="BB461" s="310" t="str">
        <f t="shared" si="7"/>
        <v>TIM</v>
      </c>
      <c r="BC461" s="196" t="str">
        <f t="shared" si="7"/>
        <v>RPEs Apply</v>
      </c>
      <c r="BD461" s="196" t="str">
        <f t="shared" si="7"/>
        <v>CapRate 2 (UM excl. Repex)</v>
      </c>
      <c r="BE461" s="311" t="str">
        <f t="shared" si="7"/>
        <v>Fast/Slow Split (excl repex)</v>
      </c>
    </row>
    <row r="462" spans="5:57" s="196" customFormat="1" ht="15" customHeight="1">
      <c r="E462" s="305" t="s">
        <v>534</v>
      </c>
      <c r="G462" s="196" t="s">
        <v>106</v>
      </c>
      <c r="H462" s="305" t="s">
        <v>300</v>
      </c>
      <c r="I462" s="142"/>
      <c r="AH462" s="204"/>
      <c r="AI462" s="204"/>
      <c r="AJ462" s="204"/>
      <c r="AK462" s="204"/>
      <c r="AL462" s="204"/>
      <c r="AM462" s="204"/>
      <c r="AN462" s="204"/>
      <c r="AO462" s="306"/>
      <c r="AP462" s="307">
        <v>0</v>
      </c>
      <c r="AQ462" s="308">
        <v>0</v>
      </c>
      <c r="AR462" s="308">
        <v>0</v>
      </c>
      <c r="AS462" s="308">
        <v>0</v>
      </c>
      <c r="AT462" s="308">
        <v>0</v>
      </c>
      <c r="AV462" s="238">
        <v>0</v>
      </c>
      <c r="AW462" s="238">
        <v>0</v>
      </c>
      <c r="AX462" s="238">
        <v>0</v>
      </c>
      <c r="AY462" s="238">
        <v>0</v>
      </c>
      <c r="AZ462" s="309">
        <v>0</v>
      </c>
      <c r="BB462" s="310" t="str">
        <f t="shared" si="7"/>
        <v>TIM</v>
      </c>
      <c r="BC462" s="196" t="str">
        <f t="shared" si="7"/>
        <v>RPEs Apply</v>
      </c>
      <c r="BD462" s="196" t="str">
        <f t="shared" si="7"/>
        <v>CapRate 2 (UM excl. Repex)</v>
      </c>
      <c r="BE462" s="311" t="str">
        <f t="shared" si="7"/>
        <v>Fast/Slow Split (excl repex)</v>
      </c>
    </row>
    <row r="463" spans="5:57" s="196" customFormat="1" ht="15" customHeight="1">
      <c r="E463" s="293" t="s">
        <v>537</v>
      </c>
      <c r="F463" s="294"/>
      <c r="G463" s="294" t="s">
        <v>106</v>
      </c>
      <c r="H463" s="293" t="s">
        <v>292</v>
      </c>
      <c r="I463" s="295"/>
      <c r="J463" s="294"/>
      <c r="K463" s="294"/>
      <c r="L463" s="294"/>
      <c r="M463" s="294"/>
      <c r="N463" s="294"/>
      <c r="O463" s="294"/>
      <c r="P463" s="294"/>
      <c r="Q463" s="294"/>
      <c r="R463" s="294"/>
      <c r="S463" s="294"/>
      <c r="T463" s="294"/>
      <c r="U463" s="294"/>
      <c r="V463" s="294"/>
      <c r="W463" s="294"/>
      <c r="X463" s="294"/>
      <c r="Y463" s="294"/>
      <c r="Z463" s="294"/>
      <c r="AA463" s="294"/>
      <c r="AB463" s="294"/>
      <c r="AC463" s="294"/>
      <c r="AD463" s="294"/>
      <c r="AE463" s="294"/>
      <c r="AF463" s="294"/>
      <c r="AG463" s="294"/>
      <c r="AH463" s="296"/>
      <c r="AI463" s="296"/>
      <c r="AJ463" s="296"/>
      <c r="AK463" s="296"/>
      <c r="AL463" s="296"/>
      <c r="AM463" s="296"/>
      <c r="AN463" s="296"/>
      <c r="AO463" s="297"/>
      <c r="AP463" s="298">
        <v>0</v>
      </c>
      <c r="AQ463" s="299">
        <v>0</v>
      </c>
      <c r="AR463" s="299">
        <v>0</v>
      </c>
      <c r="AS463" s="299">
        <v>0</v>
      </c>
      <c r="AT463" s="299">
        <v>0</v>
      </c>
      <c r="AU463" s="294"/>
      <c r="AV463" s="300">
        <v>0</v>
      </c>
      <c r="AW463" s="300">
        <v>0</v>
      </c>
      <c r="AX463" s="300">
        <v>0</v>
      </c>
      <c r="AY463" s="300">
        <v>0</v>
      </c>
      <c r="AZ463" s="301">
        <v>0</v>
      </c>
      <c r="BB463" s="310" t="str">
        <f t="shared" si="7"/>
        <v>TIM</v>
      </c>
      <c r="BC463" s="196" t="str">
        <f t="shared" si="7"/>
        <v>RPEs Don’t Apply (Outturn)</v>
      </c>
      <c r="BD463" s="196" t="str">
        <f t="shared" si="7"/>
        <v>CapRate 2 (UM excl. Repex)</v>
      </c>
      <c r="BE463" s="311" t="str">
        <f t="shared" si="7"/>
        <v>Fast/Slow Split (excl repex)</v>
      </c>
    </row>
    <row r="464" spans="5:57" s="196" customFormat="1" ht="15" customHeight="1">
      <c r="E464" s="305" t="s">
        <v>537</v>
      </c>
      <c r="G464" s="196" t="s">
        <v>106</v>
      </c>
      <c r="H464" s="305" t="s">
        <v>294</v>
      </c>
      <c r="I464" s="142"/>
      <c r="AH464" s="204"/>
      <c r="AI464" s="204"/>
      <c r="AJ464" s="204"/>
      <c r="AK464" s="204"/>
      <c r="AL464" s="204"/>
      <c r="AM464" s="204"/>
      <c r="AN464" s="204"/>
      <c r="AO464" s="306"/>
      <c r="AP464" s="307">
        <v>0</v>
      </c>
      <c r="AQ464" s="308">
        <v>0</v>
      </c>
      <c r="AR464" s="308">
        <v>0</v>
      </c>
      <c r="AS464" s="308">
        <v>0</v>
      </c>
      <c r="AT464" s="308">
        <v>0</v>
      </c>
      <c r="AV464" s="238">
        <v>0</v>
      </c>
      <c r="AW464" s="238">
        <v>0</v>
      </c>
      <c r="AX464" s="238">
        <v>0</v>
      </c>
      <c r="AY464" s="238">
        <v>0</v>
      </c>
      <c r="AZ464" s="309">
        <v>0</v>
      </c>
      <c r="BB464" s="310" t="str">
        <f t="shared" si="7"/>
        <v>TIM</v>
      </c>
      <c r="BC464" s="196" t="str">
        <f t="shared" si="7"/>
        <v>RPEs Don’t Apply (Outturn)</v>
      </c>
      <c r="BD464" s="196" t="str">
        <f t="shared" si="7"/>
        <v>CapRate 2 (UM excl. Repex)</v>
      </c>
      <c r="BE464" s="311" t="str">
        <f t="shared" si="7"/>
        <v>Fast/Slow Split (excl repex)</v>
      </c>
    </row>
    <row r="465" spans="5:57" s="196" customFormat="1" ht="15" customHeight="1">
      <c r="E465" s="305" t="s">
        <v>537</v>
      </c>
      <c r="G465" s="196" t="s">
        <v>106</v>
      </c>
      <c r="H465" s="305" t="s">
        <v>296</v>
      </c>
      <c r="I465" s="142"/>
      <c r="AH465" s="204"/>
      <c r="AI465" s="204"/>
      <c r="AJ465" s="204"/>
      <c r="AK465" s="204"/>
      <c r="AL465" s="204"/>
      <c r="AM465" s="204"/>
      <c r="AN465" s="204"/>
      <c r="AO465" s="306"/>
      <c r="AP465" s="307">
        <v>0</v>
      </c>
      <c r="AQ465" s="308">
        <v>0</v>
      </c>
      <c r="AR465" s="308">
        <v>0</v>
      </c>
      <c r="AS465" s="308">
        <v>0</v>
      </c>
      <c r="AT465" s="308">
        <v>0</v>
      </c>
      <c r="AV465" s="238">
        <v>0</v>
      </c>
      <c r="AW465" s="238">
        <v>0</v>
      </c>
      <c r="AX465" s="238">
        <v>0</v>
      </c>
      <c r="AY465" s="238">
        <v>0</v>
      </c>
      <c r="AZ465" s="309">
        <v>0</v>
      </c>
      <c r="BB465" s="310" t="str">
        <f t="shared" si="7"/>
        <v>TIM</v>
      </c>
      <c r="BC465" s="196" t="str">
        <f t="shared" si="7"/>
        <v>RPEs Don’t Apply (Outturn)</v>
      </c>
      <c r="BD465" s="196" t="str">
        <f t="shared" si="7"/>
        <v>CapRate 2 (UM excl. Repex)</v>
      </c>
      <c r="BE465" s="311" t="str">
        <f t="shared" si="7"/>
        <v>Fast/Slow Split (excl repex)</v>
      </c>
    </row>
    <row r="466" spans="5:57" s="196" customFormat="1" ht="15" customHeight="1">
      <c r="E466" s="305" t="s">
        <v>537</v>
      </c>
      <c r="G466" s="196" t="s">
        <v>106</v>
      </c>
      <c r="H466" s="305" t="s">
        <v>298</v>
      </c>
      <c r="I466" s="142"/>
      <c r="AH466" s="204"/>
      <c r="AI466" s="204"/>
      <c r="AJ466" s="204"/>
      <c r="AK466" s="204"/>
      <c r="AL466" s="204"/>
      <c r="AM466" s="204"/>
      <c r="AN466" s="204"/>
      <c r="AO466" s="306"/>
      <c r="AP466" s="307">
        <v>0</v>
      </c>
      <c r="AQ466" s="308">
        <v>0</v>
      </c>
      <c r="AR466" s="308">
        <v>0</v>
      </c>
      <c r="AS466" s="308">
        <v>0</v>
      </c>
      <c r="AT466" s="308">
        <v>0</v>
      </c>
      <c r="AV466" s="238">
        <v>0</v>
      </c>
      <c r="AW466" s="238">
        <v>0</v>
      </c>
      <c r="AX466" s="238">
        <v>0</v>
      </c>
      <c r="AY466" s="238">
        <v>0</v>
      </c>
      <c r="AZ466" s="309">
        <v>0</v>
      </c>
      <c r="BB466" s="310" t="str">
        <f t="shared" si="7"/>
        <v>TIM</v>
      </c>
      <c r="BC466" s="196" t="str">
        <f t="shared" si="7"/>
        <v>RPEs Don’t Apply (Outturn)</v>
      </c>
      <c r="BD466" s="196" t="str">
        <f t="shared" si="7"/>
        <v>CapRate 2 (UM excl. Repex)</v>
      </c>
      <c r="BE466" s="311" t="str">
        <f t="shared" si="7"/>
        <v>Fast/Slow Split (excl repex)</v>
      </c>
    </row>
    <row r="467" spans="5:57" s="196" customFormat="1" ht="15" customHeight="1">
      <c r="E467" s="312" t="s">
        <v>537</v>
      </c>
      <c r="F467" s="313"/>
      <c r="G467" s="313" t="s">
        <v>106</v>
      </c>
      <c r="H467" s="312" t="s">
        <v>300</v>
      </c>
      <c r="I467" s="314"/>
      <c r="J467" s="313"/>
      <c r="K467" s="313"/>
      <c r="L467" s="313"/>
      <c r="M467" s="313"/>
      <c r="N467" s="313"/>
      <c r="O467" s="313"/>
      <c r="P467" s="313"/>
      <c r="Q467" s="313"/>
      <c r="R467" s="313"/>
      <c r="S467" s="313"/>
      <c r="T467" s="313"/>
      <c r="U467" s="313"/>
      <c r="V467" s="313"/>
      <c r="W467" s="313"/>
      <c r="X467" s="313"/>
      <c r="Y467" s="313"/>
      <c r="Z467" s="313"/>
      <c r="AA467" s="313"/>
      <c r="AB467" s="313"/>
      <c r="AC467" s="313"/>
      <c r="AD467" s="313"/>
      <c r="AE467" s="313"/>
      <c r="AF467" s="313"/>
      <c r="AG467" s="313"/>
      <c r="AH467" s="292"/>
      <c r="AI467" s="292"/>
      <c r="AJ467" s="292"/>
      <c r="AK467" s="292"/>
      <c r="AL467" s="292"/>
      <c r="AM467" s="292"/>
      <c r="AN467" s="292"/>
      <c r="AO467" s="315"/>
      <c r="AP467" s="316">
        <v>0</v>
      </c>
      <c r="AQ467" s="317">
        <v>0</v>
      </c>
      <c r="AR467" s="317">
        <v>0</v>
      </c>
      <c r="AS467" s="317">
        <v>0</v>
      </c>
      <c r="AT467" s="317">
        <v>0</v>
      </c>
      <c r="AU467" s="313"/>
      <c r="AV467" s="318">
        <v>1</v>
      </c>
      <c r="AW467" s="318">
        <v>1</v>
      </c>
      <c r="AX467" s="318">
        <v>1</v>
      </c>
      <c r="AY467" s="318">
        <v>1</v>
      </c>
      <c r="AZ467" s="319">
        <v>1</v>
      </c>
      <c r="BB467" s="310" t="str">
        <f t="shared" si="7"/>
        <v>TIM</v>
      </c>
      <c r="BC467" s="196" t="str">
        <f t="shared" si="7"/>
        <v>RPEs Don’t Apply (Outturn)</v>
      </c>
      <c r="BD467" s="196" t="str">
        <f t="shared" si="7"/>
        <v>CapRate 2 (UM excl. Repex)</v>
      </c>
      <c r="BE467" s="311" t="str">
        <f t="shared" si="7"/>
        <v>Fast/Slow Split (excl repex)</v>
      </c>
    </row>
    <row r="468" spans="5:57" s="196" customFormat="1" ht="15" customHeight="1">
      <c r="E468" s="305" t="s">
        <v>540</v>
      </c>
      <c r="G468" s="196" t="s">
        <v>106</v>
      </c>
      <c r="H468" s="305" t="s">
        <v>292</v>
      </c>
      <c r="I468" s="142"/>
      <c r="AH468" s="204"/>
      <c r="AI468" s="204"/>
      <c r="AJ468" s="204"/>
      <c r="AK468" s="204"/>
      <c r="AL468" s="204"/>
      <c r="AM468" s="204"/>
      <c r="AN468" s="204"/>
      <c r="AO468" s="306"/>
      <c r="AP468" s="307">
        <v>3.92595456050727E-2</v>
      </c>
      <c r="AQ468" s="308">
        <v>0.20866832430380466</v>
      </c>
      <c r="AR468" s="308">
        <v>2.7950652794909359</v>
      </c>
      <c r="AS468" s="308">
        <v>0.55232408693235013</v>
      </c>
      <c r="AT468" s="308">
        <v>0</v>
      </c>
      <c r="AV468" s="238">
        <v>0.2</v>
      </c>
      <c r="AW468" s="238">
        <v>0.2</v>
      </c>
      <c r="AX468" s="238">
        <v>0.2</v>
      </c>
      <c r="AY468" s="238">
        <v>0.2</v>
      </c>
      <c r="AZ468" s="309">
        <v>0.2</v>
      </c>
      <c r="BB468" s="310" t="str">
        <f t="shared" si="7"/>
        <v>TIM</v>
      </c>
      <c r="BC468" s="196" t="str">
        <f t="shared" si="7"/>
        <v>RPEs Don’t Apply (Outturn)</v>
      </c>
      <c r="BD468" s="196" t="str">
        <f t="shared" si="7"/>
        <v>CapRate 2 (UM excl. Repex)</v>
      </c>
      <c r="BE468" s="311" t="str">
        <f t="shared" si="7"/>
        <v>Fast/Slow Split (excl repex)</v>
      </c>
    </row>
    <row r="469" spans="5:57" s="196" customFormat="1" ht="15" customHeight="1">
      <c r="E469" s="305" t="s">
        <v>540</v>
      </c>
      <c r="G469" s="196" t="s">
        <v>106</v>
      </c>
      <c r="H469" s="305" t="s">
        <v>294</v>
      </c>
      <c r="I469" s="142"/>
      <c r="AH469" s="204"/>
      <c r="AI469" s="204"/>
      <c r="AJ469" s="204"/>
      <c r="AK469" s="204"/>
      <c r="AL469" s="204"/>
      <c r="AM469" s="204"/>
      <c r="AN469" s="204"/>
      <c r="AO469" s="306"/>
      <c r="AP469" s="307">
        <v>0</v>
      </c>
      <c r="AQ469" s="308">
        <v>0</v>
      </c>
      <c r="AR469" s="308">
        <v>0</v>
      </c>
      <c r="AS469" s="308">
        <v>0</v>
      </c>
      <c r="AT469" s="308">
        <v>0</v>
      </c>
      <c r="AV469" s="238">
        <v>0</v>
      </c>
      <c r="AW469" s="238">
        <v>0</v>
      </c>
      <c r="AX469" s="238">
        <v>0</v>
      </c>
      <c r="AY469" s="238">
        <v>0</v>
      </c>
      <c r="AZ469" s="309">
        <v>0</v>
      </c>
      <c r="BB469" s="310" t="str">
        <f t="shared" si="7"/>
        <v>TIM</v>
      </c>
      <c r="BC469" s="196" t="str">
        <f t="shared" si="7"/>
        <v>RPEs Don’t Apply (Outturn)</v>
      </c>
      <c r="BD469" s="196" t="str">
        <f t="shared" si="7"/>
        <v>CapRate 2 (UM excl. Repex)</v>
      </c>
      <c r="BE469" s="311" t="str">
        <f t="shared" si="7"/>
        <v>Fast/Slow Split (excl repex)</v>
      </c>
    </row>
    <row r="470" spans="5:57" s="196" customFormat="1" ht="15" customHeight="1">
      <c r="E470" s="305" t="s">
        <v>540</v>
      </c>
      <c r="G470" s="196" t="s">
        <v>106</v>
      </c>
      <c r="H470" s="305" t="s">
        <v>296</v>
      </c>
      <c r="I470" s="142"/>
      <c r="AH470" s="204"/>
      <c r="AI470" s="204"/>
      <c r="AJ470" s="204"/>
      <c r="AK470" s="204"/>
      <c r="AL470" s="204"/>
      <c r="AM470" s="204"/>
      <c r="AN470" s="204"/>
      <c r="AO470" s="306"/>
      <c r="AP470" s="307">
        <v>0</v>
      </c>
      <c r="AQ470" s="308">
        <v>0</v>
      </c>
      <c r="AR470" s="308">
        <v>0</v>
      </c>
      <c r="AS470" s="308">
        <v>0</v>
      </c>
      <c r="AT470" s="308">
        <v>0</v>
      </c>
      <c r="AV470" s="238">
        <v>0</v>
      </c>
      <c r="AW470" s="238">
        <v>0</v>
      </c>
      <c r="AX470" s="238">
        <v>0</v>
      </c>
      <c r="AY470" s="238">
        <v>0</v>
      </c>
      <c r="AZ470" s="309">
        <v>0</v>
      </c>
      <c r="BB470" s="310" t="str">
        <f t="shared" si="7"/>
        <v>TIM</v>
      </c>
      <c r="BC470" s="196" t="str">
        <f t="shared" si="7"/>
        <v>RPEs Don’t Apply (Outturn)</v>
      </c>
      <c r="BD470" s="196" t="str">
        <f t="shared" si="7"/>
        <v>CapRate 2 (UM excl. Repex)</v>
      </c>
      <c r="BE470" s="311" t="str">
        <f t="shared" si="7"/>
        <v>Fast/Slow Split (excl repex)</v>
      </c>
    </row>
    <row r="471" spans="5:57" s="196" customFormat="1" ht="15" customHeight="1">
      <c r="E471" s="305" t="s">
        <v>540</v>
      </c>
      <c r="G471" s="196" t="s">
        <v>106</v>
      </c>
      <c r="H471" s="305" t="s">
        <v>298</v>
      </c>
      <c r="I471" s="142"/>
      <c r="AH471" s="204"/>
      <c r="AI471" s="204"/>
      <c r="AJ471" s="204"/>
      <c r="AK471" s="204"/>
      <c r="AL471" s="204"/>
      <c r="AM471" s="204"/>
      <c r="AN471" s="204"/>
      <c r="AO471" s="306"/>
      <c r="AP471" s="307">
        <v>0</v>
      </c>
      <c r="AQ471" s="308">
        <v>0</v>
      </c>
      <c r="AR471" s="308">
        <v>0</v>
      </c>
      <c r="AS471" s="308">
        <v>0</v>
      </c>
      <c r="AT471" s="308">
        <v>0</v>
      </c>
      <c r="AV471" s="238">
        <v>0</v>
      </c>
      <c r="AW471" s="238">
        <v>0</v>
      </c>
      <c r="AX471" s="238">
        <v>0</v>
      </c>
      <c r="AY471" s="238">
        <v>0</v>
      </c>
      <c r="AZ471" s="309">
        <v>0</v>
      </c>
      <c r="BB471" s="310" t="str">
        <f t="shared" si="7"/>
        <v>TIM</v>
      </c>
      <c r="BC471" s="196" t="str">
        <f t="shared" si="7"/>
        <v>RPEs Don’t Apply (Outturn)</v>
      </c>
      <c r="BD471" s="196" t="str">
        <f t="shared" si="7"/>
        <v>CapRate 2 (UM excl. Repex)</v>
      </c>
      <c r="BE471" s="311" t="str">
        <f t="shared" si="7"/>
        <v>Fast/Slow Split (excl repex)</v>
      </c>
    </row>
    <row r="472" spans="5:57" s="196" customFormat="1" ht="15" customHeight="1">
      <c r="E472" s="305" t="s">
        <v>540</v>
      </c>
      <c r="G472" s="196" t="s">
        <v>106</v>
      </c>
      <c r="H472" s="305" t="s">
        <v>300</v>
      </c>
      <c r="I472" s="142"/>
      <c r="AH472" s="204"/>
      <c r="AI472" s="204"/>
      <c r="AJ472" s="204"/>
      <c r="AK472" s="204"/>
      <c r="AL472" s="204"/>
      <c r="AM472" s="204"/>
      <c r="AN472" s="204"/>
      <c r="AO472" s="306"/>
      <c r="AP472" s="307">
        <v>0.1570381824202908</v>
      </c>
      <c r="AQ472" s="308">
        <v>0.83467329721521866</v>
      </c>
      <c r="AR472" s="308">
        <v>11.180261117963743</v>
      </c>
      <c r="AS472" s="308">
        <v>2.2092963477294005</v>
      </c>
      <c r="AT472" s="308">
        <v>0</v>
      </c>
      <c r="AV472" s="238">
        <v>0.8</v>
      </c>
      <c r="AW472" s="238">
        <v>0.8</v>
      </c>
      <c r="AX472" s="238">
        <v>0.8</v>
      </c>
      <c r="AY472" s="238">
        <v>0.8</v>
      </c>
      <c r="AZ472" s="309">
        <v>0.8</v>
      </c>
      <c r="BB472" s="310" t="str">
        <f t="shared" si="7"/>
        <v>TIM</v>
      </c>
      <c r="BC472" s="196" t="str">
        <f t="shared" si="7"/>
        <v>RPEs Don’t Apply (Outturn)</v>
      </c>
      <c r="BD472" s="196" t="str">
        <f t="shared" si="7"/>
        <v>CapRate 2 (UM excl. Repex)</v>
      </c>
      <c r="BE472" s="311" t="str">
        <f t="shared" si="7"/>
        <v>Fast/Slow Split (excl repex)</v>
      </c>
    </row>
    <row r="473" spans="5:57" s="196" customFormat="1" ht="15" customHeight="1">
      <c r="E473" s="293" t="s">
        <v>543</v>
      </c>
      <c r="F473" s="294"/>
      <c r="G473" s="294" t="s">
        <v>106</v>
      </c>
      <c r="H473" s="293" t="s">
        <v>292</v>
      </c>
      <c r="I473" s="295"/>
      <c r="J473" s="294"/>
      <c r="K473" s="294"/>
      <c r="L473" s="294"/>
      <c r="M473" s="294"/>
      <c r="N473" s="294"/>
      <c r="O473" s="294"/>
      <c r="P473" s="294"/>
      <c r="Q473" s="294"/>
      <c r="R473" s="294"/>
      <c r="S473" s="294"/>
      <c r="T473" s="294"/>
      <c r="U473" s="294"/>
      <c r="V473" s="294"/>
      <c r="W473" s="294"/>
      <c r="X473" s="294"/>
      <c r="Y473" s="294"/>
      <c r="Z473" s="294"/>
      <c r="AA473" s="294"/>
      <c r="AB473" s="294"/>
      <c r="AC473" s="294"/>
      <c r="AD473" s="294"/>
      <c r="AE473" s="294"/>
      <c r="AF473" s="294"/>
      <c r="AG473" s="294"/>
      <c r="AH473" s="296"/>
      <c r="AI473" s="296"/>
      <c r="AJ473" s="296"/>
      <c r="AK473" s="296"/>
      <c r="AL473" s="296"/>
      <c r="AM473" s="296"/>
      <c r="AN473" s="296"/>
      <c r="AO473" s="297"/>
      <c r="AP473" s="298">
        <v>0</v>
      </c>
      <c r="AQ473" s="299">
        <v>0</v>
      </c>
      <c r="AR473" s="299">
        <v>0</v>
      </c>
      <c r="AS473" s="299">
        <v>0</v>
      </c>
      <c r="AT473" s="299">
        <v>0</v>
      </c>
      <c r="AU473" s="294"/>
      <c r="AV473" s="300">
        <v>0</v>
      </c>
      <c r="AW473" s="300">
        <v>0</v>
      </c>
      <c r="AX473" s="300">
        <v>0</v>
      </c>
      <c r="AY473" s="300">
        <v>0</v>
      </c>
      <c r="AZ473" s="301">
        <v>0</v>
      </c>
      <c r="BB473" s="310" t="str">
        <f t="shared" si="7"/>
        <v>TIM</v>
      </c>
      <c r="BC473" s="196" t="str">
        <f t="shared" si="7"/>
        <v>RPEs Don’t Apply (Outturn)</v>
      </c>
      <c r="BD473" s="196" t="str">
        <f t="shared" si="7"/>
        <v>CapRate 2 (UM excl. Repex)</v>
      </c>
      <c r="BE473" s="311" t="str">
        <f t="shared" si="7"/>
        <v>Fast/Slow Split (excl repex)</v>
      </c>
    </row>
    <row r="474" spans="5:57" s="196" customFormat="1" ht="15" customHeight="1">
      <c r="E474" s="305" t="s">
        <v>543</v>
      </c>
      <c r="G474" s="196" t="s">
        <v>106</v>
      </c>
      <c r="H474" s="305" t="s">
        <v>294</v>
      </c>
      <c r="I474" s="142"/>
      <c r="AH474" s="204"/>
      <c r="AI474" s="204"/>
      <c r="AJ474" s="204"/>
      <c r="AK474" s="204"/>
      <c r="AL474" s="204"/>
      <c r="AM474" s="204"/>
      <c r="AN474" s="204"/>
      <c r="AO474" s="306"/>
      <c r="AP474" s="307">
        <v>0</v>
      </c>
      <c r="AQ474" s="308">
        <v>0</v>
      </c>
      <c r="AR474" s="308">
        <v>0</v>
      </c>
      <c r="AS474" s="308">
        <v>0</v>
      </c>
      <c r="AT474" s="308">
        <v>0</v>
      </c>
      <c r="AV474" s="238">
        <v>0</v>
      </c>
      <c r="AW474" s="238">
        <v>0</v>
      </c>
      <c r="AX474" s="238">
        <v>0</v>
      </c>
      <c r="AY474" s="238">
        <v>0</v>
      </c>
      <c r="AZ474" s="309">
        <v>0</v>
      </c>
      <c r="BB474" s="310" t="str">
        <f t="shared" si="7"/>
        <v>TIM</v>
      </c>
      <c r="BC474" s="196" t="str">
        <f t="shared" si="7"/>
        <v>RPEs Don’t Apply (Outturn)</v>
      </c>
      <c r="BD474" s="196" t="str">
        <f t="shared" si="7"/>
        <v>CapRate 2 (UM excl. Repex)</v>
      </c>
      <c r="BE474" s="311" t="str">
        <f t="shared" si="7"/>
        <v>Fast/Slow Split (excl repex)</v>
      </c>
    </row>
    <row r="475" spans="5:57" s="196" customFormat="1" ht="15" customHeight="1">
      <c r="E475" s="305" t="s">
        <v>543</v>
      </c>
      <c r="G475" s="196" t="s">
        <v>106</v>
      </c>
      <c r="H475" s="305" t="s">
        <v>296</v>
      </c>
      <c r="I475" s="142"/>
      <c r="AH475" s="204"/>
      <c r="AI475" s="204"/>
      <c r="AJ475" s="204"/>
      <c r="AK475" s="204"/>
      <c r="AL475" s="204"/>
      <c r="AM475" s="204"/>
      <c r="AN475" s="204"/>
      <c r="AO475" s="306"/>
      <c r="AP475" s="307">
        <v>0</v>
      </c>
      <c r="AQ475" s="308">
        <v>0</v>
      </c>
      <c r="AR475" s="308">
        <v>0</v>
      </c>
      <c r="AS475" s="308">
        <v>0</v>
      </c>
      <c r="AT475" s="308">
        <v>0</v>
      </c>
      <c r="AV475" s="238">
        <v>0</v>
      </c>
      <c r="AW475" s="238">
        <v>0</v>
      </c>
      <c r="AX475" s="238">
        <v>0</v>
      </c>
      <c r="AY475" s="238">
        <v>0</v>
      </c>
      <c r="AZ475" s="309">
        <v>0</v>
      </c>
      <c r="BB475" s="310" t="str">
        <f t="shared" si="7"/>
        <v>TIM</v>
      </c>
      <c r="BC475" s="196" t="str">
        <f t="shared" si="7"/>
        <v>RPEs Don’t Apply (Outturn)</v>
      </c>
      <c r="BD475" s="196" t="str">
        <f t="shared" si="7"/>
        <v>CapRate 2 (UM excl. Repex)</v>
      </c>
      <c r="BE475" s="311" t="str">
        <f t="shared" si="7"/>
        <v>Fast/Slow Split (excl repex)</v>
      </c>
    </row>
    <row r="476" spans="5:57" s="196" customFormat="1" ht="15" customHeight="1">
      <c r="E476" s="305" t="s">
        <v>543</v>
      </c>
      <c r="G476" s="196" t="s">
        <v>106</v>
      </c>
      <c r="H476" s="305" t="s">
        <v>298</v>
      </c>
      <c r="I476" s="142"/>
      <c r="AH476" s="204"/>
      <c r="AI476" s="204"/>
      <c r="AJ476" s="204"/>
      <c r="AK476" s="204"/>
      <c r="AL476" s="204"/>
      <c r="AM476" s="204"/>
      <c r="AN476" s="204"/>
      <c r="AO476" s="306"/>
      <c r="AP476" s="307">
        <v>0</v>
      </c>
      <c r="AQ476" s="308">
        <v>0</v>
      </c>
      <c r="AR476" s="308">
        <v>0</v>
      </c>
      <c r="AS476" s="308">
        <v>0</v>
      </c>
      <c r="AT476" s="308">
        <v>0</v>
      </c>
      <c r="AV476" s="238">
        <v>0</v>
      </c>
      <c r="AW476" s="238">
        <v>0</v>
      </c>
      <c r="AX476" s="238">
        <v>0</v>
      </c>
      <c r="AY476" s="238">
        <v>0</v>
      </c>
      <c r="AZ476" s="309">
        <v>0</v>
      </c>
      <c r="BB476" s="310" t="str">
        <f t="shared" si="7"/>
        <v>TIM</v>
      </c>
      <c r="BC476" s="196" t="str">
        <f t="shared" si="7"/>
        <v>RPEs Don’t Apply (Outturn)</v>
      </c>
      <c r="BD476" s="196" t="str">
        <f t="shared" si="7"/>
        <v>CapRate 2 (UM excl. Repex)</v>
      </c>
      <c r="BE476" s="311" t="str">
        <f t="shared" si="7"/>
        <v>Fast/Slow Split (excl repex)</v>
      </c>
    </row>
    <row r="477" spans="5:57" s="196" customFormat="1" ht="15" customHeight="1">
      <c r="E477" s="312" t="s">
        <v>543</v>
      </c>
      <c r="F477" s="313"/>
      <c r="G477" s="313" t="s">
        <v>106</v>
      </c>
      <c r="H477" s="312" t="s">
        <v>300</v>
      </c>
      <c r="I477" s="314"/>
      <c r="J477" s="313"/>
      <c r="K477" s="313"/>
      <c r="L477" s="313"/>
      <c r="M477" s="313"/>
      <c r="N477" s="313"/>
      <c r="O477" s="313"/>
      <c r="P477" s="313"/>
      <c r="Q477" s="313"/>
      <c r="R477" s="313"/>
      <c r="S477" s="313"/>
      <c r="T477" s="313"/>
      <c r="U477" s="313"/>
      <c r="V477" s="313"/>
      <c r="W477" s="313"/>
      <c r="X477" s="313"/>
      <c r="Y477" s="313"/>
      <c r="Z477" s="313"/>
      <c r="AA477" s="313"/>
      <c r="AB477" s="313"/>
      <c r="AC477" s="313"/>
      <c r="AD477" s="313"/>
      <c r="AE477" s="313"/>
      <c r="AF477" s="313"/>
      <c r="AG477" s="313"/>
      <c r="AH477" s="292"/>
      <c r="AI477" s="292"/>
      <c r="AJ477" s="292"/>
      <c r="AK477" s="292"/>
      <c r="AL477" s="292"/>
      <c r="AM477" s="292"/>
      <c r="AN477" s="292"/>
      <c r="AO477" s="315"/>
      <c r="AP477" s="316">
        <v>0</v>
      </c>
      <c r="AQ477" s="317">
        <v>0</v>
      </c>
      <c r="AR477" s="317">
        <v>0</v>
      </c>
      <c r="AS477" s="317">
        <v>0</v>
      </c>
      <c r="AT477" s="317">
        <v>0</v>
      </c>
      <c r="AU477" s="313"/>
      <c r="AV477" s="318">
        <v>1</v>
      </c>
      <c r="AW477" s="318">
        <v>1</v>
      </c>
      <c r="AX477" s="318">
        <v>1</v>
      </c>
      <c r="AY477" s="318">
        <v>1</v>
      </c>
      <c r="AZ477" s="319">
        <v>1</v>
      </c>
      <c r="BB477" s="310" t="str">
        <f t="shared" si="7"/>
        <v>TIM</v>
      </c>
      <c r="BC477" s="196" t="str">
        <f t="shared" si="7"/>
        <v>RPEs Don’t Apply (Outturn)</v>
      </c>
      <c r="BD477" s="196" t="str">
        <f t="shared" si="7"/>
        <v>CapRate 2 (UM excl. Repex)</v>
      </c>
      <c r="BE477" s="311" t="str">
        <f t="shared" si="7"/>
        <v>Fast/Slow Split (excl repex)</v>
      </c>
    </row>
    <row r="478" spans="5:57" s="196" customFormat="1" ht="15" customHeight="1">
      <c r="E478" s="305" t="s">
        <v>546</v>
      </c>
      <c r="G478" s="196" t="s">
        <v>106</v>
      </c>
      <c r="H478" s="305" t="s">
        <v>292</v>
      </c>
      <c r="I478" s="142"/>
      <c r="AH478" s="204"/>
      <c r="AI478" s="204"/>
      <c r="AJ478" s="204"/>
      <c r="AK478" s="204"/>
      <c r="AL478" s="204"/>
      <c r="AM478" s="204"/>
      <c r="AN478" s="204"/>
      <c r="AO478" s="306"/>
      <c r="AP478" s="307">
        <v>0</v>
      </c>
      <c r="AQ478" s="308">
        <v>0</v>
      </c>
      <c r="AR478" s="308">
        <v>0</v>
      </c>
      <c r="AS478" s="308">
        <v>0</v>
      </c>
      <c r="AT478" s="308">
        <v>0</v>
      </c>
      <c r="AV478" s="238">
        <v>0</v>
      </c>
      <c r="AW478" s="238">
        <v>0</v>
      </c>
      <c r="AX478" s="238">
        <v>0</v>
      </c>
      <c r="AY478" s="238">
        <v>0</v>
      </c>
      <c r="AZ478" s="309">
        <v>0</v>
      </c>
      <c r="BB478" s="310" t="str">
        <f t="shared" ref="BB478:BE497" si="8">INDEX(BB$21:BB$63,MATCH($E478,$E$21:$E$63,0))</f>
        <v>TIM</v>
      </c>
      <c r="BC478" s="196" t="str">
        <f t="shared" si="8"/>
        <v>RPEs Don’t Apply (Outturn)</v>
      </c>
      <c r="BD478" s="196" t="str">
        <f t="shared" si="8"/>
        <v>CapRate 2 (UM excl. Repex)</v>
      </c>
      <c r="BE478" s="311" t="str">
        <f t="shared" si="8"/>
        <v>Fast/Slow Split (excl repex)</v>
      </c>
    </row>
    <row r="479" spans="5:57" s="196" customFormat="1" ht="15" customHeight="1">
      <c r="E479" s="305" t="s">
        <v>546</v>
      </c>
      <c r="G479" s="196" t="s">
        <v>106</v>
      </c>
      <c r="H479" s="305" t="s">
        <v>294</v>
      </c>
      <c r="I479" s="142"/>
      <c r="AH479" s="204"/>
      <c r="AI479" s="204"/>
      <c r="AJ479" s="204"/>
      <c r="AK479" s="204"/>
      <c r="AL479" s="204"/>
      <c r="AM479" s="204"/>
      <c r="AN479" s="204"/>
      <c r="AO479" s="306"/>
      <c r="AP479" s="307">
        <v>0</v>
      </c>
      <c r="AQ479" s="308">
        <v>0</v>
      </c>
      <c r="AR479" s="308">
        <v>2.3836848508201269</v>
      </c>
      <c r="AS479" s="308">
        <v>8.9348220857301666</v>
      </c>
      <c r="AT479" s="308">
        <v>6.4583164783070925</v>
      </c>
      <c r="AV479" s="238">
        <v>1</v>
      </c>
      <c r="AW479" s="238">
        <v>1</v>
      </c>
      <c r="AX479" s="238">
        <v>1</v>
      </c>
      <c r="AY479" s="238">
        <v>1</v>
      </c>
      <c r="AZ479" s="309">
        <v>1</v>
      </c>
      <c r="BB479" s="310" t="str">
        <f t="shared" si="8"/>
        <v>TIM</v>
      </c>
      <c r="BC479" s="196" t="str">
        <f t="shared" si="8"/>
        <v>RPEs Don’t Apply (Outturn)</v>
      </c>
      <c r="BD479" s="196" t="str">
        <f t="shared" si="8"/>
        <v>CapRate 2 (UM excl. Repex)</v>
      </c>
      <c r="BE479" s="311" t="str">
        <f t="shared" si="8"/>
        <v>Fast/Slow Split (excl repex)</v>
      </c>
    </row>
    <row r="480" spans="5:57" s="196" customFormat="1" ht="15" customHeight="1">
      <c r="E480" s="305" t="s">
        <v>546</v>
      </c>
      <c r="G480" s="196" t="s">
        <v>106</v>
      </c>
      <c r="H480" s="305" t="s">
        <v>296</v>
      </c>
      <c r="I480" s="142"/>
      <c r="AH480" s="204"/>
      <c r="AI480" s="204"/>
      <c r="AJ480" s="204"/>
      <c r="AK480" s="204"/>
      <c r="AL480" s="204"/>
      <c r="AM480" s="204"/>
      <c r="AN480" s="204"/>
      <c r="AO480" s="306"/>
      <c r="AP480" s="307">
        <v>0</v>
      </c>
      <c r="AQ480" s="308">
        <v>0</v>
      </c>
      <c r="AR480" s="308">
        <v>0</v>
      </c>
      <c r="AS480" s="308">
        <v>0</v>
      </c>
      <c r="AT480" s="308">
        <v>0</v>
      </c>
      <c r="AV480" s="238">
        <v>0</v>
      </c>
      <c r="AW480" s="238">
        <v>0</v>
      </c>
      <c r="AX480" s="238">
        <v>0</v>
      </c>
      <c r="AY480" s="238">
        <v>0</v>
      </c>
      <c r="AZ480" s="309">
        <v>0</v>
      </c>
      <c r="BB480" s="310" t="str">
        <f t="shared" si="8"/>
        <v>TIM</v>
      </c>
      <c r="BC480" s="196" t="str">
        <f t="shared" si="8"/>
        <v>RPEs Don’t Apply (Outturn)</v>
      </c>
      <c r="BD480" s="196" t="str">
        <f t="shared" si="8"/>
        <v>CapRate 2 (UM excl. Repex)</v>
      </c>
      <c r="BE480" s="311" t="str">
        <f t="shared" si="8"/>
        <v>Fast/Slow Split (excl repex)</v>
      </c>
    </row>
    <row r="481" spans="5:57" s="196" customFormat="1" ht="15" customHeight="1">
      <c r="E481" s="305" t="s">
        <v>546</v>
      </c>
      <c r="G481" s="196" t="s">
        <v>106</v>
      </c>
      <c r="H481" s="305" t="s">
        <v>298</v>
      </c>
      <c r="I481" s="142"/>
      <c r="AH481" s="204"/>
      <c r="AI481" s="204"/>
      <c r="AJ481" s="204"/>
      <c r="AK481" s="204"/>
      <c r="AL481" s="204"/>
      <c r="AM481" s="204"/>
      <c r="AN481" s="204"/>
      <c r="AO481" s="306"/>
      <c r="AP481" s="307">
        <v>0</v>
      </c>
      <c r="AQ481" s="308">
        <v>0</v>
      </c>
      <c r="AR481" s="308">
        <v>0</v>
      </c>
      <c r="AS481" s="308">
        <v>0</v>
      </c>
      <c r="AT481" s="308">
        <v>0</v>
      </c>
      <c r="AV481" s="238">
        <v>0</v>
      </c>
      <c r="AW481" s="238">
        <v>0</v>
      </c>
      <c r="AX481" s="238">
        <v>0</v>
      </c>
      <c r="AY481" s="238">
        <v>0</v>
      </c>
      <c r="AZ481" s="309">
        <v>0</v>
      </c>
      <c r="BB481" s="310" t="str">
        <f t="shared" si="8"/>
        <v>TIM</v>
      </c>
      <c r="BC481" s="196" t="str">
        <f t="shared" si="8"/>
        <v>RPEs Don’t Apply (Outturn)</v>
      </c>
      <c r="BD481" s="196" t="str">
        <f t="shared" si="8"/>
        <v>CapRate 2 (UM excl. Repex)</v>
      </c>
      <c r="BE481" s="311" t="str">
        <f t="shared" si="8"/>
        <v>Fast/Slow Split (excl repex)</v>
      </c>
    </row>
    <row r="482" spans="5:57" s="196" customFormat="1" ht="15" customHeight="1">
      <c r="E482" s="305" t="s">
        <v>546</v>
      </c>
      <c r="G482" s="196" t="s">
        <v>106</v>
      </c>
      <c r="H482" s="305" t="s">
        <v>300</v>
      </c>
      <c r="I482" s="142"/>
      <c r="AH482" s="204"/>
      <c r="AI482" s="204"/>
      <c r="AJ482" s="204"/>
      <c r="AK482" s="204"/>
      <c r="AL482" s="204"/>
      <c r="AM482" s="204"/>
      <c r="AN482" s="204"/>
      <c r="AO482" s="306"/>
      <c r="AP482" s="307">
        <v>0</v>
      </c>
      <c r="AQ482" s="308">
        <v>0</v>
      </c>
      <c r="AR482" s="308">
        <v>0</v>
      </c>
      <c r="AS482" s="308">
        <v>0</v>
      </c>
      <c r="AT482" s="308">
        <v>0</v>
      </c>
      <c r="AV482" s="238">
        <v>0</v>
      </c>
      <c r="AW482" s="238">
        <v>0</v>
      </c>
      <c r="AX482" s="238">
        <v>0</v>
      </c>
      <c r="AY482" s="238">
        <v>0</v>
      </c>
      <c r="AZ482" s="309">
        <v>0</v>
      </c>
      <c r="BB482" s="310" t="str">
        <f t="shared" si="8"/>
        <v>TIM</v>
      </c>
      <c r="BC482" s="196" t="str">
        <f t="shared" si="8"/>
        <v>RPEs Don’t Apply (Outturn)</v>
      </c>
      <c r="BD482" s="196" t="str">
        <f t="shared" si="8"/>
        <v>CapRate 2 (UM excl. Repex)</v>
      </c>
      <c r="BE482" s="311" t="str">
        <f t="shared" si="8"/>
        <v>Fast/Slow Split (excl repex)</v>
      </c>
    </row>
    <row r="483" spans="5:57" s="196" customFormat="1" ht="15" customHeight="1">
      <c r="E483" s="293" t="s">
        <v>549</v>
      </c>
      <c r="F483" s="294"/>
      <c r="G483" s="294" t="s">
        <v>106</v>
      </c>
      <c r="H483" s="293" t="s">
        <v>292</v>
      </c>
      <c r="I483" s="295"/>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6"/>
      <c r="AI483" s="296"/>
      <c r="AJ483" s="296"/>
      <c r="AK483" s="296"/>
      <c r="AL483" s="296"/>
      <c r="AM483" s="296"/>
      <c r="AN483" s="296"/>
      <c r="AO483" s="297"/>
      <c r="AP483" s="298">
        <v>0</v>
      </c>
      <c r="AQ483" s="299">
        <v>0</v>
      </c>
      <c r="AR483" s="299">
        <v>0</v>
      </c>
      <c r="AS483" s="299">
        <v>0</v>
      </c>
      <c r="AT483" s="299">
        <v>0</v>
      </c>
      <c r="AU483" s="294"/>
      <c r="AV483" s="300">
        <v>0</v>
      </c>
      <c r="AW483" s="300">
        <v>0</v>
      </c>
      <c r="AX483" s="300">
        <v>0</v>
      </c>
      <c r="AY483" s="300">
        <v>0</v>
      </c>
      <c r="AZ483" s="301">
        <v>0</v>
      </c>
      <c r="BB483" s="310" t="str">
        <f t="shared" si="8"/>
        <v>TIM</v>
      </c>
      <c r="BC483" s="196" t="str">
        <f t="shared" si="8"/>
        <v>RPEs Don’t Apply (Outturn)</v>
      </c>
      <c r="BD483" s="196" t="str">
        <f t="shared" si="8"/>
        <v>CapRate 2 (UM excl. Repex)</v>
      </c>
      <c r="BE483" s="311" t="str">
        <f t="shared" si="8"/>
        <v>Fast/Slow Split (excl repex)</v>
      </c>
    </row>
    <row r="484" spans="5:57" s="196" customFormat="1" ht="15" customHeight="1">
      <c r="E484" s="305" t="s">
        <v>549</v>
      </c>
      <c r="G484" s="196" t="s">
        <v>106</v>
      </c>
      <c r="H484" s="305" t="s">
        <v>294</v>
      </c>
      <c r="I484" s="142"/>
      <c r="AH484" s="204"/>
      <c r="AI484" s="204"/>
      <c r="AJ484" s="204"/>
      <c r="AK484" s="204"/>
      <c r="AL484" s="204"/>
      <c r="AM484" s="204"/>
      <c r="AN484" s="204"/>
      <c r="AO484" s="306"/>
      <c r="AP484" s="307">
        <v>0</v>
      </c>
      <c r="AQ484" s="308">
        <v>0</v>
      </c>
      <c r="AR484" s="308">
        <v>0</v>
      </c>
      <c r="AS484" s="308">
        <v>0</v>
      </c>
      <c r="AT484" s="308">
        <v>0</v>
      </c>
      <c r="AV484" s="238">
        <v>0</v>
      </c>
      <c r="AW484" s="238">
        <v>0</v>
      </c>
      <c r="AX484" s="238">
        <v>0</v>
      </c>
      <c r="AY484" s="238">
        <v>0</v>
      </c>
      <c r="AZ484" s="309">
        <v>0</v>
      </c>
      <c r="BB484" s="310" t="str">
        <f t="shared" si="8"/>
        <v>TIM</v>
      </c>
      <c r="BC484" s="196" t="str">
        <f t="shared" si="8"/>
        <v>RPEs Don’t Apply (Outturn)</v>
      </c>
      <c r="BD484" s="196" t="str">
        <f t="shared" si="8"/>
        <v>CapRate 2 (UM excl. Repex)</v>
      </c>
      <c r="BE484" s="311" t="str">
        <f t="shared" si="8"/>
        <v>Fast/Slow Split (excl repex)</v>
      </c>
    </row>
    <row r="485" spans="5:57" s="196" customFormat="1" ht="15" customHeight="1">
      <c r="E485" s="305" t="s">
        <v>549</v>
      </c>
      <c r="G485" s="196" t="s">
        <v>106</v>
      </c>
      <c r="H485" s="305" t="s">
        <v>296</v>
      </c>
      <c r="I485" s="142"/>
      <c r="AH485" s="204"/>
      <c r="AI485" s="204"/>
      <c r="AJ485" s="204"/>
      <c r="AK485" s="204"/>
      <c r="AL485" s="204"/>
      <c r="AM485" s="204"/>
      <c r="AN485" s="204"/>
      <c r="AO485" s="306"/>
      <c r="AP485" s="307">
        <v>0</v>
      </c>
      <c r="AQ485" s="308">
        <v>0</v>
      </c>
      <c r="AR485" s="308">
        <v>0</v>
      </c>
      <c r="AS485" s="308">
        <v>0</v>
      </c>
      <c r="AT485" s="308">
        <v>0</v>
      </c>
      <c r="AV485" s="238">
        <v>0.6</v>
      </c>
      <c r="AW485" s="238">
        <v>0.6</v>
      </c>
      <c r="AX485" s="238">
        <v>0.6</v>
      </c>
      <c r="AY485" s="238">
        <v>0.6</v>
      </c>
      <c r="AZ485" s="309">
        <v>0.6</v>
      </c>
      <c r="BB485" s="310" t="str">
        <f t="shared" si="8"/>
        <v>TIM</v>
      </c>
      <c r="BC485" s="196" t="str">
        <f t="shared" si="8"/>
        <v>RPEs Don’t Apply (Outturn)</v>
      </c>
      <c r="BD485" s="196" t="str">
        <f t="shared" si="8"/>
        <v>CapRate 2 (UM excl. Repex)</v>
      </c>
      <c r="BE485" s="311" t="str">
        <f t="shared" si="8"/>
        <v>Fast/Slow Split (excl repex)</v>
      </c>
    </row>
    <row r="486" spans="5:57" s="196" customFormat="1" ht="15" customHeight="1">
      <c r="E486" s="305" t="s">
        <v>549</v>
      </c>
      <c r="G486" s="196" t="s">
        <v>106</v>
      </c>
      <c r="H486" s="305" t="s">
        <v>298</v>
      </c>
      <c r="I486" s="142"/>
      <c r="AH486" s="204"/>
      <c r="AI486" s="204"/>
      <c r="AJ486" s="204"/>
      <c r="AK486" s="204"/>
      <c r="AL486" s="204"/>
      <c r="AM486" s="204"/>
      <c r="AN486" s="204"/>
      <c r="AO486" s="306"/>
      <c r="AP486" s="307">
        <v>0</v>
      </c>
      <c r="AQ486" s="308">
        <v>0</v>
      </c>
      <c r="AR486" s="308">
        <v>0</v>
      </c>
      <c r="AS486" s="308">
        <v>0</v>
      </c>
      <c r="AT486" s="308">
        <v>0</v>
      </c>
      <c r="AV486" s="238">
        <v>0.4</v>
      </c>
      <c r="AW486" s="238">
        <v>0.4</v>
      </c>
      <c r="AX486" s="238">
        <v>0.4</v>
      </c>
      <c r="AY486" s="238">
        <v>0.4</v>
      </c>
      <c r="AZ486" s="309">
        <v>0.4</v>
      </c>
      <c r="BB486" s="310" t="str">
        <f t="shared" si="8"/>
        <v>TIM</v>
      </c>
      <c r="BC486" s="196" t="str">
        <f t="shared" si="8"/>
        <v>RPEs Don’t Apply (Outturn)</v>
      </c>
      <c r="BD486" s="196" t="str">
        <f t="shared" si="8"/>
        <v>CapRate 2 (UM excl. Repex)</v>
      </c>
      <c r="BE486" s="311" t="str">
        <f t="shared" si="8"/>
        <v>Fast/Slow Split (excl repex)</v>
      </c>
    </row>
    <row r="487" spans="5:57" s="196" customFormat="1" ht="15" customHeight="1">
      <c r="E487" s="312" t="s">
        <v>549</v>
      </c>
      <c r="F487" s="313"/>
      <c r="G487" s="313" t="s">
        <v>106</v>
      </c>
      <c r="H487" s="312" t="s">
        <v>300</v>
      </c>
      <c r="I487" s="314"/>
      <c r="J487" s="313"/>
      <c r="K487" s="313"/>
      <c r="L487" s="313"/>
      <c r="M487" s="313"/>
      <c r="N487" s="313"/>
      <c r="O487" s="313"/>
      <c r="P487" s="313"/>
      <c r="Q487" s="313"/>
      <c r="R487" s="313"/>
      <c r="S487" s="313"/>
      <c r="T487" s="313"/>
      <c r="U487" s="313"/>
      <c r="V487" s="313"/>
      <c r="W487" s="313"/>
      <c r="X487" s="313"/>
      <c r="Y487" s="313"/>
      <c r="Z487" s="313"/>
      <c r="AA487" s="313"/>
      <c r="AB487" s="313"/>
      <c r="AC487" s="313"/>
      <c r="AD487" s="313"/>
      <c r="AE487" s="313"/>
      <c r="AF487" s="313"/>
      <c r="AG487" s="313"/>
      <c r="AH487" s="292"/>
      <c r="AI487" s="292"/>
      <c r="AJ487" s="292"/>
      <c r="AK487" s="292"/>
      <c r="AL487" s="292"/>
      <c r="AM487" s="292"/>
      <c r="AN487" s="292"/>
      <c r="AO487" s="315"/>
      <c r="AP487" s="316">
        <v>0</v>
      </c>
      <c r="AQ487" s="317">
        <v>0</v>
      </c>
      <c r="AR487" s="317">
        <v>0</v>
      </c>
      <c r="AS487" s="317">
        <v>0</v>
      </c>
      <c r="AT487" s="317">
        <v>0</v>
      </c>
      <c r="AU487" s="313"/>
      <c r="AV487" s="318">
        <v>0</v>
      </c>
      <c r="AW487" s="318">
        <v>0</v>
      </c>
      <c r="AX487" s="318">
        <v>0</v>
      </c>
      <c r="AY487" s="318">
        <v>0</v>
      </c>
      <c r="AZ487" s="319">
        <v>0</v>
      </c>
      <c r="BB487" s="310" t="str">
        <f t="shared" si="8"/>
        <v>TIM</v>
      </c>
      <c r="BC487" s="196" t="str">
        <f t="shared" si="8"/>
        <v>RPEs Don’t Apply (Outturn)</v>
      </c>
      <c r="BD487" s="196" t="str">
        <f t="shared" si="8"/>
        <v>CapRate 2 (UM excl. Repex)</v>
      </c>
      <c r="BE487" s="311" t="str">
        <f t="shared" si="8"/>
        <v>Fast/Slow Split (excl repex)</v>
      </c>
    </row>
    <row r="488" spans="5:57" s="196" customFormat="1" ht="15" customHeight="1">
      <c r="E488" s="293" t="s">
        <v>552</v>
      </c>
      <c r="F488" s="294"/>
      <c r="G488" s="294" t="s">
        <v>106</v>
      </c>
      <c r="H488" s="293" t="s">
        <v>292</v>
      </c>
      <c r="I488" s="295"/>
      <c r="J488" s="294"/>
      <c r="K488" s="294"/>
      <c r="L488" s="294"/>
      <c r="M488" s="294"/>
      <c r="N488" s="294"/>
      <c r="O488" s="294"/>
      <c r="P488" s="294"/>
      <c r="Q488" s="294"/>
      <c r="R488" s="294"/>
      <c r="S488" s="294"/>
      <c r="T488" s="294"/>
      <c r="U488" s="294"/>
      <c r="V488" s="294"/>
      <c r="W488" s="294"/>
      <c r="X488" s="294"/>
      <c r="Y488" s="294"/>
      <c r="Z488" s="294"/>
      <c r="AA488" s="294"/>
      <c r="AB488" s="294"/>
      <c r="AC488" s="294"/>
      <c r="AD488" s="294"/>
      <c r="AE488" s="294"/>
      <c r="AF488" s="294"/>
      <c r="AG488" s="294"/>
      <c r="AH488" s="296"/>
      <c r="AI488" s="296"/>
      <c r="AJ488" s="296"/>
      <c r="AK488" s="296"/>
      <c r="AL488" s="296"/>
      <c r="AM488" s="296"/>
      <c r="AN488" s="296"/>
      <c r="AO488" s="297"/>
      <c r="AP488" s="298">
        <v>0</v>
      </c>
      <c r="AQ488" s="299">
        <v>0</v>
      </c>
      <c r="AR488" s="299">
        <v>0</v>
      </c>
      <c r="AS488" s="299">
        <v>0</v>
      </c>
      <c r="AT488" s="299">
        <v>0</v>
      </c>
      <c r="AU488" s="294"/>
      <c r="AV488" s="320">
        <v>0</v>
      </c>
      <c r="AW488" s="320">
        <v>0</v>
      </c>
      <c r="AX488" s="320">
        <v>0</v>
      </c>
      <c r="AY488" s="320">
        <v>0</v>
      </c>
      <c r="AZ488" s="321">
        <v>0</v>
      </c>
      <c r="BB488" s="310" t="str">
        <f t="shared" si="8"/>
        <v>Non-Tim</v>
      </c>
      <c r="BC488" s="196" t="str">
        <f t="shared" si="8"/>
        <v>RPEs Don’t Apply (Outturn)</v>
      </c>
      <c r="BD488" s="196" t="str">
        <f t="shared" si="8"/>
        <v>CapRate 2 (UM excl. Repex)</v>
      </c>
      <c r="BE488" s="311" t="str">
        <f t="shared" si="8"/>
        <v>Fast/Slow Split (excl repex)</v>
      </c>
    </row>
    <row r="489" spans="5:57" s="196" customFormat="1" ht="15" customHeight="1">
      <c r="E489" s="305" t="s">
        <v>552</v>
      </c>
      <c r="G489" s="196" t="s">
        <v>106</v>
      </c>
      <c r="H489" s="305" t="s">
        <v>294</v>
      </c>
      <c r="I489" s="142"/>
      <c r="AH489" s="204"/>
      <c r="AI489" s="204"/>
      <c r="AJ489" s="204"/>
      <c r="AK489" s="204"/>
      <c r="AL489" s="204"/>
      <c r="AM489" s="204"/>
      <c r="AN489" s="204"/>
      <c r="AO489" s="306"/>
      <c r="AP489" s="307">
        <v>0</v>
      </c>
      <c r="AQ489" s="308">
        <v>0.11322077279821792</v>
      </c>
      <c r="AR489" s="308">
        <v>0.52285962016846277</v>
      </c>
      <c r="AS489" s="308">
        <v>1.5245882279015641</v>
      </c>
      <c r="AT489" s="308">
        <v>2.2837226143747489</v>
      </c>
      <c r="AV489" s="237">
        <v>0.5</v>
      </c>
      <c r="AW489" s="237">
        <v>0.5</v>
      </c>
      <c r="AX489" s="237">
        <v>0.5</v>
      </c>
      <c r="AY489" s="237">
        <v>0.5</v>
      </c>
      <c r="AZ489" s="322">
        <v>0.5</v>
      </c>
      <c r="BB489" s="310" t="str">
        <f t="shared" si="8"/>
        <v>Non-Tim</v>
      </c>
      <c r="BC489" s="196" t="str">
        <f t="shared" si="8"/>
        <v>RPEs Don’t Apply (Outturn)</v>
      </c>
      <c r="BD489" s="196" t="str">
        <f t="shared" si="8"/>
        <v>CapRate 2 (UM excl. Repex)</v>
      </c>
      <c r="BE489" s="311" t="str">
        <f t="shared" si="8"/>
        <v>Fast/Slow Split (excl repex)</v>
      </c>
    </row>
    <row r="490" spans="5:57" s="196" customFormat="1" ht="15" customHeight="1">
      <c r="E490" s="305" t="s">
        <v>552</v>
      </c>
      <c r="G490" s="196" t="s">
        <v>106</v>
      </c>
      <c r="H490" s="305" t="s">
        <v>296</v>
      </c>
      <c r="I490" s="142"/>
      <c r="AH490" s="204"/>
      <c r="AI490" s="204"/>
      <c r="AJ490" s="204"/>
      <c r="AK490" s="204"/>
      <c r="AL490" s="204"/>
      <c r="AM490" s="204"/>
      <c r="AN490" s="204"/>
      <c r="AO490" s="306"/>
      <c r="AP490" s="307">
        <v>0</v>
      </c>
      <c r="AQ490" s="308">
        <v>0.11322077279821792</v>
      </c>
      <c r="AR490" s="308">
        <v>0.52285962016846277</v>
      </c>
      <c r="AS490" s="308">
        <v>1.5245882279015641</v>
      </c>
      <c r="AT490" s="308">
        <v>2.2837226143747489</v>
      </c>
      <c r="AV490" s="237">
        <v>0.5</v>
      </c>
      <c r="AW490" s="237">
        <v>0.5</v>
      </c>
      <c r="AX490" s="237">
        <v>0.5</v>
      </c>
      <c r="AY490" s="237">
        <v>0.5</v>
      </c>
      <c r="AZ490" s="322">
        <v>0.5</v>
      </c>
      <c r="BB490" s="310" t="str">
        <f t="shared" si="8"/>
        <v>Non-Tim</v>
      </c>
      <c r="BC490" s="196" t="str">
        <f t="shared" si="8"/>
        <v>RPEs Don’t Apply (Outturn)</v>
      </c>
      <c r="BD490" s="196" t="str">
        <f t="shared" si="8"/>
        <v>CapRate 2 (UM excl. Repex)</v>
      </c>
      <c r="BE490" s="311" t="str">
        <f t="shared" si="8"/>
        <v>Fast/Slow Split (excl repex)</v>
      </c>
    </row>
    <row r="491" spans="5:57" s="196" customFormat="1" ht="15" customHeight="1">
      <c r="E491" s="305" t="s">
        <v>552</v>
      </c>
      <c r="G491" s="196" t="s">
        <v>106</v>
      </c>
      <c r="H491" s="305" t="s">
        <v>298</v>
      </c>
      <c r="I491" s="142"/>
      <c r="AH491" s="204"/>
      <c r="AI491" s="204"/>
      <c r="AJ491" s="204"/>
      <c r="AK491" s="204"/>
      <c r="AL491" s="204"/>
      <c r="AM491" s="204"/>
      <c r="AN491" s="204"/>
      <c r="AO491" s="306"/>
      <c r="AP491" s="307">
        <v>0</v>
      </c>
      <c r="AQ491" s="308">
        <v>0</v>
      </c>
      <c r="AR491" s="308">
        <v>0</v>
      </c>
      <c r="AS491" s="308">
        <v>0</v>
      </c>
      <c r="AT491" s="308">
        <v>0</v>
      </c>
      <c r="AV491" s="237">
        <v>0</v>
      </c>
      <c r="AW491" s="237">
        <v>0</v>
      </c>
      <c r="AX491" s="237">
        <v>0</v>
      </c>
      <c r="AY491" s="237">
        <v>0</v>
      </c>
      <c r="AZ491" s="322">
        <v>0</v>
      </c>
      <c r="BB491" s="310" t="str">
        <f t="shared" si="8"/>
        <v>Non-Tim</v>
      </c>
      <c r="BC491" s="196" t="str">
        <f t="shared" si="8"/>
        <v>RPEs Don’t Apply (Outturn)</v>
      </c>
      <c r="BD491" s="196" t="str">
        <f t="shared" si="8"/>
        <v>CapRate 2 (UM excl. Repex)</v>
      </c>
      <c r="BE491" s="311" t="str">
        <f t="shared" si="8"/>
        <v>Fast/Slow Split (excl repex)</v>
      </c>
    </row>
    <row r="492" spans="5:57" s="196" customFormat="1" ht="15" customHeight="1">
      <c r="E492" s="312" t="s">
        <v>552</v>
      </c>
      <c r="F492" s="313"/>
      <c r="G492" s="313" t="s">
        <v>106</v>
      </c>
      <c r="H492" s="312" t="s">
        <v>300</v>
      </c>
      <c r="I492" s="314"/>
      <c r="J492" s="313"/>
      <c r="K492" s="313"/>
      <c r="L492" s="313"/>
      <c r="M492" s="313"/>
      <c r="N492" s="313"/>
      <c r="O492" s="313"/>
      <c r="P492" s="313"/>
      <c r="Q492" s="313"/>
      <c r="R492" s="313"/>
      <c r="S492" s="313"/>
      <c r="T492" s="313"/>
      <c r="U492" s="313"/>
      <c r="V492" s="313"/>
      <c r="W492" s="313"/>
      <c r="X492" s="313"/>
      <c r="Y492" s="313"/>
      <c r="Z492" s="313"/>
      <c r="AA492" s="313"/>
      <c r="AB492" s="313"/>
      <c r="AC492" s="313"/>
      <c r="AD492" s="313"/>
      <c r="AE492" s="313"/>
      <c r="AF492" s="313"/>
      <c r="AG492" s="313"/>
      <c r="AH492" s="292"/>
      <c r="AI492" s="292"/>
      <c r="AJ492" s="292"/>
      <c r="AK492" s="292"/>
      <c r="AL492" s="292"/>
      <c r="AM492" s="292"/>
      <c r="AN492" s="292"/>
      <c r="AO492" s="315"/>
      <c r="AP492" s="316">
        <v>0</v>
      </c>
      <c r="AQ492" s="317">
        <v>0</v>
      </c>
      <c r="AR492" s="317">
        <v>0</v>
      </c>
      <c r="AS492" s="317">
        <v>0</v>
      </c>
      <c r="AT492" s="317">
        <v>0</v>
      </c>
      <c r="AU492" s="313"/>
      <c r="AV492" s="323">
        <v>0</v>
      </c>
      <c r="AW492" s="323">
        <v>0</v>
      </c>
      <c r="AX492" s="323">
        <v>0</v>
      </c>
      <c r="AY492" s="323">
        <v>0</v>
      </c>
      <c r="AZ492" s="324">
        <v>0</v>
      </c>
      <c r="BB492" s="310" t="str">
        <f t="shared" si="8"/>
        <v>Non-Tim</v>
      </c>
      <c r="BC492" s="196" t="str">
        <f t="shared" si="8"/>
        <v>RPEs Don’t Apply (Outturn)</v>
      </c>
      <c r="BD492" s="196" t="str">
        <f t="shared" si="8"/>
        <v>CapRate 2 (UM excl. Repex)</v>
      </c>
      <c r="BE492" s="311" t="str">
        <f t="shared" si="8"/>
        <v>Fast/Slow Split (excl repex)</v>
      </c>
    </row>
    <row r="493" spans="5:57" s="196" customFormat="1" ht="15" customHeight="1">
      <c r="E493" s="293" t="s">
        <v>554</v>
      </c>
      <c r="F493" s="294"/>
      <c r="G493" s="294" t="s">
        <v>106</v>
      </c>
      <c r="H493" s="293" t="s">
        <v>292</v>
      </c>
      <c r="I493" s="295"/>
      <c r="J493" s="294"/>
      <c r="K493" s="294"/>
      <c r="L493" s="294"/>
      <c r="M493" s="294"/>
      <c r="N493" s="294"/>
      <c r="O493" s="294"/>
      <c r="P493" s="294"/>
      <c r="Q493" s="294"/>
      <c r="R493" s="294"/>
      <c r="S493" s="294"/>
      <c r="T493" s="294"/>
      <c r="U493" s="294"/>
      <c r="V493" s="294"/>
      <c r="W493" s="294"/>
      <c r="X493" s="294"/>
      <c r="Y493" s="294"/>
      <c r="Z493" s="294"/>
      <c r="AA493" s="294"/>
      <c r="AB493" s="294"/>
      <c r="AC493" s="294"/>
      <c r="AD493" s="294"/>
      <c r="AE493" s="294"/>
      <c r="AF493" s="294"/>
      <c r="AG493" s="294"/>
      <c r="AH493" s="296"/>
      <c r="AI493" s="296"/>
      <c r="AJ493" s="296"/>
      <c r="AK493" s="296"/>
      <c r="AL493" s="296"/>
      <c r="AM493" s="296"/>
      <c r="AN493" s="296"/>
      <c r="AO493" s="297"/>
      <c r="AP493" s="298">
        <v>0</v>
      </c>
      <c r="AQ493" s="299">
        <v>0</v>
      </c>
      <c r="AR493" s="299">
        <v>0</v>
      </c>
      <c r="AS493" s="299">
        <v>0</v>
      </c>
      <c r="AT493" s="299">
        <v>0</v>
      </c>
      <c r="AU493" s="294"/>
      <c r="AV493" s="320">
        <v>0</v>
      </c>
      <c r="AW493" s="320">
        <v>0</v>
      </c>
      <c r="AX493" s="320">
        <v>0</v>
      </c>
      <c r="AY493" s="320">
        <v>0</v>
      </c>
      <c r="AZ493" s="321">
        <v>0</v>
      </c>
      <c r="BB493" s="310" t="str">
        <f t="shared" si="8"/>
        <v>TIM</v>
      </c>
      <c r="BC493" s="196" t="str">
        <f t="shared" si="8"/>
        <v>RPEs Don’t Apply (Outturn)</v>
      </c>
      <c r="BD493" s="196" t="str">
        <f t="shared" si="8"/>
        <v>CapRate 2 (UM excl. Repex)</v>
      </c>
      <c r="BE493" s="311" t="str">
        <f t="shared" si="8"/>
        <v>Fast/Slow Split (excl repex)</v>
      </c>
    </row>
    <row r="494" spans="5:57" s="196" customFormat="1" ht="15" customHeight="1">
      <c r="E494" s="305" t="s">
        <v>554</v>
      </c>
      <c r="G494" s="196" t="s">
        <v>106</v>
      </c>
      <c r="H494" s="305" t="s">
        <v>294</v>
      </c>
      <c r="I494" s="142"/>
      <c r="AH494" s="204"/>
      <c r="AI494" s="204"/>
      <c r="AJ494" s="204"/>
      <c r="AK494" s="204"/>
      <c r="AL494" s="204"/>
      <c r="AM494" s="204"/>
      <c r="AN494" s="204"/>
      <c r="AO494" s="306"/>
      <c r="AP494" s="307">
        <v>0</v>
      </c>
      <c r="AQ494" s="308">
        <v>0.71374214136549918</v>
      </c>
      <c r="AR494" s="308">
        <v>0.3230397755561768</v>
      </c>
      <c r="AS494" s="308">
        <v>2.3443577940404694</v>
      </c>
      <c r="AT494" s="308">
        <v>4.1419768227889335</v>
      </c>
      <c r="AV494" s="237">
        <v>0.5</v>
      </c>
      <c r="AW494" s="237">
        <v>0.5</v>
      </c>
      <c r="AX494" s="237">
        <v>0.5</v>
      </c>
      <c r="AY494" s="237">
        <v>0.5</v>
      </c>
      <c r="AZ494" s="322">
        <v>0.5</v>
      </c>
      <c r="BB494" s="310" t="str">
        <f t="shared" si="8"/>
        <v>TIM</v>
      </c>
      <c r="BC494" s="196" t="str">
        <f t="shared" si="8"/>
        <v>RPEs Don’t Apply (Outturn)</v>
      </c>
      <c r="BD494" s="196" t="str">
        <f t="shared" si="8"/>
        <v>CapRate 2 (UM excl. Repex)</v>
      </c>
      <c r="BE494" s="311" t="str">
        <f t="shared" si="8"/>
        <v>Fast/Slow Split (excl repex)</v>
      </c>
    </row>
    <row r="495" spans="5:57" s="196" customFormat="1" ht="15" customHeight="1">
      <c r="E495" s="305" t="s">
        <v>554</v>
      </c>
      <c r="G495" s="196" t="s">
        <v>106</v>
      </c>
      <c r="H495" s="305" t="s">
        <v>296</v>
      </c>
      <c r="I495" s="142"/>
      <c r="AH495" s="204"/>
      <c r="AI495" s="204"/>
      <c r="AJ495" s="204"/>
      <c r="AK495" s="204"/>
      <c r="AL495" s="204"/>
      <c r="AM495" s="204"/>
      <c r="AN495" s="204"/>
      <c r="AO495" s="306"/>
      <c r="AP495" s="307">
        <v>0</v>
      </c>
      <c r="AQ495" s="308">
        <v>0.71374214136549918</v>
      </c>
      <c r="AR495" s="308">
        <v>0.3230397755561768</v>
      </c>
      <c r="AS495" s="308">
        <v>2.3443577940404694</v>
      </c>
      <c r="AT495" s="308">
        <v>4.1419768227889335</v>
      </c>
      <c r="AV495" s="237">
        <v>0.5</v>
      </c>
      <c r="AW495" s="237">
        <v>0.5</v>
      </c>
      <c r="AX495" s="237">
        <v>0.5</v>
      </c>
      <c r="AY495" s="237">
        <v>0.5</v>
      </c>
      <c r="AZ495" s="322">
        <v>0.5</v>
      </c>
      <c r="BB495" s="310" t="str">
        <f t="shared" si="8"/>
        <v>TIM</v>
      </c>
      <c r="BC495" s="196" t="str">
        <f t="shared" si="8"/>
        <v>RPEs Don’t Apply (Outturn)</v>
      </c>
      <c r="BD495" s="196" t="str">
        <f t="shared" si="8"/>
        <v>CapRate 2 (UM excl. Repex)</v>
      </c>
      <c r="BE495" s="311" t="str">
        <f t="shared" si="8"/>
        <v>Fast/Slow Split (excl repex)</v>
      </c>
    </row>
    <row r="496" spans="5:57" s="196" customFormat="1" ht="15" customHeight="1">
      <c r="E496" s="305" t="s">
        <v>554</v>
      </c>
      <c r="G496" s="196" t="s">
        <v>106</v>
      </c>
      <c r="H496" s="305" t="s">
        <v>298</v>
      </c>
      <c r="I496" s="142"/>
      <c r="AH496" s="204"/>
      <c r="AI496" s="204"/>
      <c r="AJ496" s="204"/>
      <c r="AK496" s="204"/>
      <c r="AL496" s="204"/>
      <c r="AM496" s="204"/>
      <c r="AN496" s="204"/>
      <c r="AO496" s="306"/>
      <c r="AP496" s="307">
        <v>0</v>
      </c>
      <c r="AQ496" s="308">
        <v>0</v>
      </c>
      <c r="AR496" s="308">
        <v>0</v>
      </c>
      <c r="AS496" s="308">
        <v>0</v>
      </c>
      <c r="AT496" s="308">
        <v>0</v>
      </c>
      <c r="AV496" s="237">
        <v>0</v>
      </c>
      <c r="AW496" s="237">
        <v>0</v>
      </c>
      <c r="AX496" s="237">
        <v>0</v>
      </c>
      <c r="AY496" s="237">
        <v>0</v>
      </c>
      <c r="AZ496" s="322">
        <v>0</v>
      </c>
      <c r="BB496" s="310" t="str">
        <f t="shared" si="8"/>
        <v>TIM</v>
      </c>
      <c r="BC496" s="196" t="str">
        <f t="shared" si="8"/>
        <v>RPEs Don’t Apply (Outturn)</v>
      </c>
      <c r="BD496" s="196" t="str">
        <f t="shared" si="8"/>
        <v>CapRate 2 (UM excl. Repex)</v>
      </c>
      <c r="BE496" s="311" t="str">
        <f t="shared" si="8"/>
        <v>Fast/Slow Split (excl repex)</v>
      </c>
    </row>
    <row r="497" spans="5:57" s="196" customFormat="1" ht="15" customHeight="1">
      <c r="E497" s="312" t="s">
        <v>554</v>
      </c>
      <c r="F497" s="313"/>
      <c r="G497" s="313" t="s">
        <v>106</v>
      </c>
      <c r="H497" s="312" t="s">
        <v>300</v>
      </c>
      <c r="I497" s="314"/>
      <c r="J497" s="313"/>
      <c r="K497" s="313"/>
      <c r="L497" s="313"/>
      <c r="M497" s="313"/>
      <c r="N497" s="313"/>
      <c r="O497" s="313"/>
      <c r="P497" s="313"/>
      <c r="Q497" s="313"/>
      <c r="R497" s="313"/>
      <c r="S497" s="313"/>
      <c r="T497" s="313"/>
      <c r="U497" s="313"/>
      <c r="V497" s="313"/>
      <c r="W497" s="313"/>
      <c r="X497" s="313"/>
      <c r="Y497" s="313"/>
      <c r="Z497" s="313"/>
      <c r="AA497" s="313"/>
      <c r="AB497" s="313"/>
      <c r="AC497" s="313"/>
      <c r="AD497" s="313"/>
      <c r="AE497" s="313"/>
      <c r="AF497" s="313"/>
      <c r="AG497" s="313"/>
      <c r="AH497" s="292"/>
      <c r="AI497" s="292"/>
      <c r="AJ497" s="292"/>
      <c r="AK497" s="292"/>
      <c r="AL497" s="292"/>
      <c r="AM497" s="292"/>
      <c r="AN497" s="292"/>
      <c r="AO497" s="315"/>
      <c r="AP497" s="316">
        <v>0</v>
      </c>
      <c r="AQ497" s="317">
        <v>0</v>
      </c>
      <c r="AR497" s="317">
        <v>0</v>
      </c>
      <c r="AS497" s="317">
        <v>0</v>
      </c>
      <c r="AT497" s="317">
        <v>0</v>
      </c>
      <c r="AU497" s="313"/>
      <c r="AV497" s="323">
        <v>0</v>
      </c>
      <c r="AW497" s="323">
        <v>0</v>
      </c>
      <c r="AX497" s="323">
        <v>0</v>
      </c>
      <c r="AY497" s="323">
        <v>0</v>
      </c>
      <c r="AZ497" s="324">
        <v>0</v>
      </c>
      <c r="BB497" s="310" t="str">
        <f t="shared" si="8"/>
        <v>TIM</v>
      </c>
      <c r="BC497" s="196" t="str">
        <f t="shared" si="8"/>
        <v>RPEs Don’t Apply (Outturn)</v>
      </c>
      <c r="BD497" s="196" t="str">
        <f t="shared" si="8"/>
        <v>CapRate 2 (UM excl. Repex)</v>
      </c>
      <c r="BE497" s="311" t="str">
        <f t="shared" si="8"/>
        <v>Fast/Slow Split (excl repex)</v>
      </c>
    </row>
    <row r="498" spans="5:57" s="196" customFormat="1" ht="15" customHeight="1">
      <c r="E498" s="293" t="s">
        <v>556</v>
      </c>
      <c r="F498" s="294"/>
      <c r="G498" s="294" t="s">
        <v>106</v>
      </c>
      <c r="H498" s="293" t="s">
        <v>292</v>
      </c>
      <c r="I498" s="295"/>
      <c r="J498" s="294"/>
      <c r="K498" s="294"/>
      <c r="L498" s="294"/>
      <c r="M498" s="294"/>
      <c r="N498" s="294"/>
      <c r="O498" s="294"/>
      <c r="P498" s="294"/>
      <c r="Q498" s="294"/>
      <c r="R498" s="294"/>
      <c r="S498" s="294"/>
      <c r="T498" s="294"/>
      <c r="U498" s="294"/>
      <c r="V498" s="294"/>
      <c r="W498" s="294"/>
      <c r="X498" s="294"/>
      <c r="Y498" s="294"/>
      <c r="Z498" s="294"/>
      <c r="AA498" s="294"/>
      <c r="AB498" s="294"/>
      <c r="AC498" s="294"/>
      <c r="AD498" s="294"/>
      <c r="AE498" s="294"/>
      <c r="AF498" s="294"/>
      <c r="AG498" s="294"/>
      <c r="AH498" s="296"/>
      <c r="AI498" s="296"/>
      <c r="AJ498" s="296"/>
      <c r="AK498" s="296"/>
      <c r="AL498" s="296"/>
      <c r="AM498" s="296"/>
      <c r="AN498" s="296"/>
      <c r="AO498" s="297"/>
      <c r="AP498" s="298">
        <v>0</v>
      </c>
      <c r="AQ498" s="299">
        <v>0</v>
      </c>
      <c r="AR498" s="299">
        <v>0</v>
      </c>
      <c r="AS498" s="299">
        <v>0</v>
      </c>
      <c r="AT498" s="299">
        <v>0</v>
      </c>
      <c r="AU498" s="294"/>
      <c r="AV498" s="320">
        <v>0</v>
      </c>
      <c r="AW498" s="320">
        <v>0</v>
      </c>
      <c r="AX498" s="320">
        <v>0</v>
      </c>
      <c r="AY498" s="320">
        <v>0</v>
      </c>
      <c r="AZ498" s="321">
        <v>0</v>
      </c>
      <c r="BB498" s="310" t="str">
        <f t="shared" ref="BB498:BE517" si="9">INDEX(BB$21:BB$63,MATCH($E498,$E$21:$E$63,0))</f>
        <v>TIM</v>
      </c>
      <c r="BC498" s="196" t="str">
        <f t="shared" si="9"/>
        <v>RPEs Don’t Apply (Outturn)</v>
      </c>
      <c r="BD498" s="196" t="str">
        <f t="shared" si="9"/>
        <v>CapRate 2 (UM excl. Repex)</v>
      </c>
      <c r="BE498" s="311" t="str">
        <f t="shared" si="9"/>
        <v>Fast/Slow Split (excl repex)</v>
      </c>
    </row>
    <row r="499" spans="5:57" s="196" customFormat="1" ht="15" customHeight="1">
      <c r="E499" s="305" t="s">
        <v>556</v>
      </c>
      <c r="G499" s="196" t="s">
        <v>106</v>
      </c>
      <c r="H499" s="305" t="s">
        <v>294</v>
      </c>
      <c r="I499" s="142"/>
      <c r="AH499" s="204"/>
      <c r="AI499" s="204"/>
      <c r="AJ499" s="204"/>
      <c r="AK499" s="204"/>
      <c r="AL499" s="204"/>
      <c r="AM499" s="204"/>
      <c r="AN499" s="204"/>
      <c r="AO499" s="306"/>
      <c r="AP499" s="307">
        <v>0</v>
      </c>
      <c r="AQ499" s="308">
        <v>0</v>
      </c>
      <c r="AR499" s="308">
        <v>0</v>
      </c>
      <c r="AS499" s="308">
        <v>0</v>
      </c>
      <c r="AT499" s="308">
        <v>0</v>
      </c>
      <c r="AV499" s="237">
        <v>1</v>
      </c>
      <c r="AW499" s="237">
        <v>1</v>
      </c>
      <c r="AX499" s="237">
        <v>1</v>
      </c>
      <c r="AY499" s="237">
        <v>1</v>
      </c>
      <c r="AZ499" s="322">
        <v>1</v>
      </c>
      <c r="BB499" s="310" t="str">
        <f t="shared" si="9"/>
        <v>TIM</v>
      </c>
      <c r="BC499" s="196" t="str">
        <f t="shared" si="9"/>
        <v>RPEs Don’t Apply (Outturn)</v>
      </c>
      <c r="BD499" s="196" t="str">
        <f t="shared" si="9"/>
        <v>CapRate 2 (UM excl. Repex)</v>
      </c>
      <c r="BE499" s="311" t="str">
        <f t="shared" si="9"/>
        <v>Fast/Slow Split (excl repex)</v>
      </c>
    </row>
    <row r="500" spans="5:57" s="196" customFormat="1" ht="15" customHeight="1">
      <c r="E500" s="305" t="s">
        <v>556</v>
      </c>
      <c r="G500" s="196" t="s">
        <v>106</v>
      </c>
      <c r="H500" s="305" t="s">
        <v>296</v>
      </c>
      <c r="I500" s="142"/>
      <c r="AH500" s="204"/>
      <c r="AI500" s="204"/>
      <c r="AJ500" s="204"/>
      <c r="AK500" s="204"/>
      <c r="AL500" s="204"/>
      <c r="AM500" s="204"/>
      <c r="AN500" s="204"/>
      <c r="AO500" s="306"/>
      <c r="AP500" s="307">
        <v>0</v>
      </c>
      <c r="AQ500" s="308">
        <v>0</v>
      </c>
      <c r="AR500" s="308">
        <v>0</v>
      </c>
      <c r="AS500" s="308">
        <v>0</v>
      </c>
      <c r="AT500" s="308">
        <v>0</v>
      </c>
      <c r="AV500" s="237">
        <v>0</v>
      </c>
      <c r="AW500" s="237">
        <v>0</v>
      </c>
      <c r="AX500" s="237">
        <v>0</v>
      </c>
      <c r="AY500" s="237">
        <v>0</v>
      </c>
      <c r="AZ500" s="322">
        <v>0</v>
      </c>
      <c r="BB500" s="310" t="str">
        <f t="shared" si="9"/>
        <v>TIM</v>
      </c>
      <c r="BC500" s="196" t="str">
        <f t="shared" si="9"/>
        <v>RPEs Don’t Apply (Outturn)</v>
      </c>
      <c r="BD500" s="196" t="str">
        <f t="shared" si="9"/>
        <v>CapRate 2 (UM excl. Repex)</v>
      </c>
      <c r="BE500" s="311" t="str">
        <f t="shared" si="9"/>
        <v>Fast/Slow Split (excl repex)</v>
      </c>
    </row>
    <row r="501" spans="5:57" s="196" customFormat="1" ht="15" customHeight="1">
      <c r="E501" s="305" t="s">
        <v>556</v>
      </c>
      <c r="G501" s="196" t="s">
        <v>106</v>
      </c>
      <c r="H501" s="305" t="s">
        <v>298</v>
      </c>
      <c r="I501" s="142"/>
      <c r="AH501" s="204"/>
      <c r="AI501" s="204"/>
      <c r="AJ501" s="204"/>
      <c r="AK501" s="204"/>
      <c r="AL501" s="204"/>
      <c r="AM501" s="204"/>
      <c r="AN501" s="204"/>
      <c r="AO501" s="306"/>
      <c r="AP501" s="307">
        <v>0</v>
      </c>
      <c r="AQ501" s="308">
        <v>0</v>
      </c>
      <c r="AR501" s="308">
        <v>0</v>
      </c>
      <c r="AS501" s="308">
        <v>0</v>
      </c>
      <c r="AT501" s="308">
        <v>0</v>
      </c>
      <c r="AV501" s="237">
        <v>0</v>
      </c>
      <c r="AW501" s="237">
        <v>0</v>
      </c>
      <c r="AX501" s="237">
        <v>0</v>
      </c>
      <c r="AY501" s="237">
        <v>0</v>
      </c>
      <c r="AZ501" s="322">
        <v>0</v>
      </c>
      <c r="BB501" s="310" t="str">
        <f t="shared" si="9"/>
        <v>TIM</v>
      </c>
      <c r="BC501" s="196" t="str">
        <f t="shared" si="9"/>
        <v>RPEs Don’t Apply (Outturn)</v>
      </c>
      <c r="BD501" s="196" t="str">
        <f t="shared" si="9"/>
        <v>CapRate 2 (UM excl. Repex)</v>
      </c>
      <c r="BE501" s="311" t="str">
        <f t="shared" si="9"/>
        <v>Fast/Slow Split (excl repex)</v>
      </c>
    </row>
    <row r="502" spans="5:57" s="196" customFormat="1" ht="15" customHeight="1">
      <c r="E502" s="312" t="s">
        <v>556</v>
      </c>
      <c r="F502" s="313"/>
      <c r="G502" s="313" t="s">
        <v>106</v>
      </c>
      <c r="H502" s="312" t="s">
        <v>300</v>
      </c>
      <c r="I502" s="314"/>
      <c r="J502" s="313"/>
      <c r="K502" s="313"/>
      <c r="L502" s="313"/>
      <c r="M502" s="313"/>
      <c r="N502" s="313"/>
      <c r="O502" s="313"/>
      <c r="P502" s="313"/>
      <c r="Q502" s="313"/>
      <c r="R502" s="313"/>
      <c r="S502" s="313"/>
      <c r="T502" s="313"/>
      <c r="U502" s="313"/>
      <c r="V502" s="313"/>
      <c r="W502" s="313"/>
      <c r="X502" s="313"/>
      <c r="Y502" s="313"/>
      <c r="Z502" s="313"/>
      <c r="AA502" s="313"/>
      <c r="AB502" s="313"/>
      <c r="AC502" s="313"/>
      <c r="AD502" s="313"/>
      <c r="AE502" s="313"/>
      <c r="AF502" s="313"/>
      <c r="AG502" s="313"/>
      <c r="AH502" s="292"/>
      <c r="AI502" s="292"/>
      <c r="AJ502" s="292"/>
      <c r="AK502" s="292"/>
      <c r="AL502" s="292"/>
      <c r="AM502" s="292"/>
      <c r="AN502" s="292"/>
      <c r="AO502" s="315"/>
      <c r="AP502" s="316">
        <v>0</v>
      </c>
      <c r="AQ502" s="317">
        <v>0</v>
      </c>
      <c r="AR502" s="317">
        <v>0</v>
      </c>
      <c r="AS502" s="317">
        <v>0</v>
      </c>
      <c r="AT502" s="317">
        <v>0</v>
      </c>
      <c r="AU502" s="313"/>
      <c r="AV502" s="323">
        <v>0</v>
      </c>
      <c r="AW502" s="323">
        <v>0</v>
      </c>
      <c r="AX502" s="323">
        <v>0</v>
      </c>
      <c r="AY502" s="323">
        <v>0</v>
      </c>
      <c r="AZ502" s="324">
        <v>0</v>
      </c>
      <c r="BB502" s="310" t="str">
        <f t="shared" si="9"/>
        <v>TIM</v>
      </c>
      <c r="BC502" s="196" t="str">
        <f t="shared" si="9"/>
        <v>RPEs Don’t Apply (Outturn)</v>
      </c>
      <c r="BD502" s="196" t="str">
        <f t="shared" si="9"/>
        <v>CapRate 2 (UM excl. Repex)</v>
      </c>
      <c r="BE502" s="311" t="str">
        <f t="shared" si="9"/>
        <v>Fast/Slow Split (excl repex)</v>
      </c>
    </row>
    <row r="503" spans="5:57" s="196" customFormat="1" ht="15" customHeight="1">
      <c r="E503" s="305" t="s">
        <v>558</v>
      </c>
      <c r="G503" s="196" t="s">
        <v>106</v>
      </c>
      <c r="H503" s="305" t="s">
        <v>292</v>
      </c>
      <c r="I503" s="142"/>
      <c r="AH503" s="204"/>
      <c r="AI503" s="204"/>
      <c r="AJ503" s="204"/>
      <c r="AK503" s="204"/>
      <c r="AL503" s="204"/>
      <c r="AM503" s="204"/>
      <c r="AN503" s="204"/>
      <c r="AO503" s="306"/>
      <c r="AP503" s="307">
        <v>0</v>
      </c>
      <c r="AQ503" s="308">
        <v>0</v>
      </c>
      <c r="AR503" s="308">
        <v>0</v>
      </c>
      <c r="AS503" s="308">
        <v>0</v>
      </c>
      <c r="AT503" s="308">
        <v>0</v>
      </c>
      <c r="AV503" s="238">
        <v>0</v>
      </c>
      <c r="AW503" s="238">
        <v>0</v>
      </c>
      <c r="AX503" s="238">
        <v>0</v>
      </c>
      <c r="AY503" s="238">
        <v>0</v>
      </c>
      <c r="AZ503" s="309">
        <v>0</v>
      </c>
      <c r="BB503" s="310">
        <f t="shared" si="9"/>
        <v>0</v>
      </c>
      <c r="BC503" s="196">
        <f t="shared" si="9"/>
        <v>0</v>
      </c>
      <c r="BD503" s="196">
        <f t="shared" si="9"/>
        <v>0</v>
      </c>
      <c r="BE503" s="311">
        <f t="shared" si="9"/>
        <v>0</v>
      </c>
    </row>
    <row r="504" spans="5:57" s="196" customFormat="1" ht="15" customHeight="1">
      <c r="E504" s="305" t="s">
        <v>558</v>
      </c>
      <c r="G504" s="196" t="s">
        <v>106</v>
      </c>
      <c r="H504" s="305" t="s">
        <v>294</v>
      </c>
      <c r="I504" s="142"/>
      <c r="AH504" s="204"/>
      <c r="AI504" s="204"/>
      <c r="AJ504" s="204"/>
      <c r="AK504" s="204"/>
      <c r="AL504" s="204"/>
      <c r="AM504" s="204"/>
      <c r="AN504" s="204"/>
      <c r="AO504" s="306"/>
      <c r="AP504" s="307">
        <v>0</v>
      </c>
      <c r="AQ504" s="308">
        <v>0</v>
      </c>
      <c r="AR504" s="308">
        <v>0</v>
      </c>
      <c r="AS504" s="308">
        <v>0</v>
      </c>
      <c r="AT504" s="308">
        <v>0</v>
      </c>
      <c r="AV504" s="238">
        <v>0</v>
      </c>
      <c r="AW504" s="238">
        <v>0</v>
      </c>
      <c r="AX504" s="238">
        <v>0</v>
      </c>
      <c r="AY504" s="238">
        <v>0</v>
      </c>
      <c r="AZ504" s="309">
        <v>0</v>
      </c>
      <c r="BB504" s="310">
        <f t="shared" si="9"/>
        <v>0</v>
      </c>
      <c r="BC504" s="196">
        <f t="shared" si="9"/>
        <v>0</v>
      </c>
      <c r="BD504" s="196">
        <f t="shared" si="9"/>
        <v>0</v>
      </c>
      <c r="BE504" s="311">
        <f t="shared" si="9"/>
        <v>0</v>
      </c>
    </row>
    <row r="505" spans="5:57" s="196" customFormat="1" ht="15" customHeight="1">
      <c r="E505" s="305" t="s">
        <v>558</v>
      </c>
      <c r="G505" s="196" t="s">
        <v>106</v>
      </c>
      <c r="H505" s="305" t="s">
        <v>296</v>
      </c>
      <c r="I505" s="142"/>
      <c r="AH505" s="204"/>
      <c r="AI505" s="204"/>
      <c r="AJ505" s="204"/>
      <c r="AK505" s="204"/>
      <c r="AL505" s="204"/>
      <c r="AM505" s="204"/>
      <c r="AN505" s="204"/>
      <c r="AO505" s="306"/>
      <c r="AP505" s="307">
        <v>0</v>
      </c>
      <c r="AQ505" s="308">
        <v>0</v>
      </c>
      <c r="AR505" s="308">
        <v>0</v>
      </c>
      <c r="AS505" s="308">
        <v>0</v>
      </c>
      <c r="AT505" s="308">
        <v>0</v>
      </c>
      <c r="AV505" s="238">
        <v>0</v>
      </c>
      <c r="AW505" s="238">
        <v>0</v>
      </c>
      <c r="AX505" s="238">
        <v>0</v>
      </c>
      <c r="AY505" s="238">
        <v>0</v>
      </c>
      <c r="AZ505" s="309">
        <v>0</v>
      </c>
      <c r="BB505" s="310">
        <f t="shared" si="9"/>
        <v>0</v>
      </c>
      <c r="BC505" s="196">
        <f t="shared" si="9"/>
        <v>0</v>
      </c>
      <c r="BD505" s="196">
        <f t="shared" si="9"/>
        <v>0</v>
      </c>
      <c r="BE505" s="311">
        <f t="shared" si="9"/>
        <v>0</v>
      </c>
    </row>
    <row r="506" spans="5:57" s="196" customFormat="1" ht="15" customHeight="1">
      <c r="E506" s="305" t="s">
        <v>558</v>
      </c>
      <c r="G506" s="196" t="s">
        <v>106</v>
      </c>
      <c r="H506" s="305" t="s">
        <v>298</v>
      </c>
      <c r="I506" s="142"/>
      <c r="AH506" s="204"/>
      <c r="AI506" s="204"/>
      <c r="AJ506" s="204"/>
      <c r="AK506" s="204"/>
      <c r="AL506" s="204"/>
      <c r="AM506" s="204"/>
      <c r="AN506" s="204"/>
      <c r="AO506" s="306"/>
      <c r="AP506" s="307">
        <v>0</v>
      </c>
      <c r="AQ506" s="308">
        <v>0</v>
      </c>
      <c r="AR506" s="308">
        <v>0</v>
      </c>
      <c r="AS506" s="308">
        <v>0</v>
      </c>
      <c r="AT506" s="308">
        <v>0</v>
      </c>
      <c r="AV506" s="238">
        <v>0</v>
      </c>
      <c r="AW506" s="238">
        <v>0</v>
      </c>
      <c r="AX506" s="238">
        <v>0</v>
      </c>
      <c r="AY506" s="238">
        <v>0</v>
      </c>
      <c r="AZ506" s="309">
        <v>0</v>
      </c>
      <c r="BB506" s="310">
        <f t="shared" si="9"/>
        <v>0</v>
      </c>
      <c r="BC506" s="196">
        <f t="shared" si="9"/>
        <v>0</v>
      </c>
      <c r="BD506" s="196">
        <f t="shared" si="9"/>
        <v>0</v>
      </c>
      <c r="BE506" s="311">
        <f t="shared" si="9"/>
        <v>0</v>
      </c>
    </row>
    <row r="507" spans="5:57" s="196" customFormat="1" ht="15" customHeight="1">
      <c r="E507" s="305" t="s">
        <v>558</v>
      </c>
      <c r="G507" s="196" t="s">
        <v>106</v>
      </c>
      <c r="H507" s="305" t="s">
        <v>300</v>
      </c>
      <c r="I507" s="142"/>
      <c r="AH507" s="204"/>
      <c r="AI507" s="204"/>
      <c r="AJ507" s="204"/>
      <c r="AK507" s="204"/>
      <c r="AL507" s="204"/>
      <c r="AM507" s="204"/>
      <c r="AN507" s="204"/>
      <c r="AO507" s="306"/>
      <c r="AP507" s="307">
        <v>0</v>
      </c>
      <c r="AQ507" s="308">
        <v>0</v>
      </c>
      <c r="AR507" s="308">
        <v>0</v>
      </c>
      <c r="AS507" s="308">
        <v>0</v>
      </c>
      <c r="AT507" s="308">
        <v>0</v>
      </c>
      <c r="AV507" s="238">
        <v>0</v>
      </c>
      <c r="AW507" s="238">
        <v>0</v>
      </c>
      <c r="AX507" s="238">
        <v>0</v>
      </c>
      <c r="AY507" s="238">
        <v>0</v>
      </c>
      <c r="AZ507" s="309">
        <v>0</v>
      </c>
      <c r="BB507" s="310">
        <f t="shared" si="9"/>
        <v>0</v>
      </c>
      <c r="BC507" s="196">
        <f t="shared" si="9"/>
        <v>0</v>
      </c>
      <c r="BD507" s="196">
        <f t="shared" si="9"/>
        <v>0</v>
      </c>
      <c r="BE507" s="311">
        <f t="shared" si="9"/>
        <v>0</v>
      </c>
    </row>
    <row r="508" spans="5:57" s="196" customFormat="1" ht="15" customHeight="1">
      <c r="E508" s="293" t="s">
        <v>559</v>
      </c>
      <c r="F508" s="294"/>
      <c r="G508" s="294" t="s">
        <v>106</v>
      </c>
      <c r="H508" s="293" t="s">
        <v>292</v>
      </c>
      <c r="I508" s="295"/>
      <c r="J508" s="294"/>
      <c r="K508" s="294"/>
      <c r="L508" s="294"/>
      <c r="M508" s="294"/>
      <c r="N508" s="294"/>
      <c r="O508" s="294"/>
      <c r="P508" s="294"/>
      <c r="Q508" s="294"/>
      <c r="R508" s="294"/>
      <c r="S508" s="294"/>
      <c r="T508" s="294"/>
      <c r="U508" s="294"/>
      <c r="V508" s="294"/>
      <c r="W508" s="294"/>
      <c r="X508" s="294"/>
      <c r="Y508" s="294"/>
      <c r="Z508" s="294"/>
      <c r="AA508" s="294"/>
      <c r="AB508" s="294"/>
      <c r="AC508" s="294"/>
      <c r="AD508" s="294"/>
      <c r="AE508" s="294"/>
      <c r="AF508" s="294"/>
      <c r="AG508" s="294"/>
      <c r="AH508" s="296"/>
      <c r="AI508" s="296"/>
      <c r="AJ508" s="296"/>
      <c r="AK508" s="296"/>
      <c r="AL508" s="296"/>
      <c r="AM508" s="296"/>
      <c r="AN508" s="296"/>
      <c r="AO508" s="297"/>
      <c r="AP508" s="298">
        <v>0</v>
      </c>
      <c r="AQ508" s="299">
        <v>0</v>
      </c>
      <c r="AR508" s="299">
        <v>0</v>
      </c>
      <c r="AS508" s="299">
        <v>0</v>
      </c>
      <c r="AT508" s="299">
        <v>0</v>
      </c>
      <c r="AU508" s="294"/>
      <c r="AV508" s="300">
        <v>0</v>
      </c>
      <c r="AW508" s="300">
        <v>0</v>
      </c>
      <c r="AX508" s="300">
        <v>0</v>
      </c>
      <c r="AY508" s="300">
        <v>0</v>
      </c>
      <c r="AZ508" s="301">
        <v>0</v>
      </c>
      <c r="BB508" s="310">
        <f t="shared" si="9"/>
        <v>0</v>
      </c>
      <c r="BC508" s="196">
        <f t="shared" si="9"/>
        <v>0</v>
      </c>
      <c r="BD508" s="196">
        <f t="shared" si="9"/>
        <v>0</v>
      </c>
      <c r="BE508" s="311">
        <f t="shared" si="9"/>
        <v>0</v>
      </c>
    </row>
    <row r="509" spans="5:57" s="196" customFormat="1" ht="15" customHeight="1">
      <c r="E509" s="305" t="s">
        <v>559</v>
      </c>
      <c r="G509" s="196" t="s">
        <v>106</v>
      </c>
      <c r="H509" s="305" t="s">
        <v>294</v>
      </c>
      <c r="I509" s="142"/>
      <c r="AH509" s="204"/>
      <c r="AI509" s="204"/>
      <c r="AJ509" s="204"/>
      <c r="AK509" s="204"/>
      <c r="AL509" s="204"/>
      <c r="AM509" s="204"/>
      <c r="AN509" s="204"/>
      <c r="AO509" s="306"/>
      <c r="AP509" s="307">
        <v>0</v>
      </c>
      <c r="AQ509" s="308">
        <v>0</v>
      </c>
      <c r="AR509" s="308">
        <v>0</v>
      </c>
      <c r="AS509" s="308">
        <v>0</v>
      </c>
      <c r="AT509" s="308">
        <v>0</v>
      </c>
      <c r="AV509" s="238">
        <v>0</v>
      </c>
      <c r="AW509" s="238">
        <v>0</v>
      </c>
      <c r="AX509" s="238">
        <v>0</v>
      </c>
      <c r="AY509" s="238">
        <v>0</v>
      </c>
      <c r="AZ509" s="309">
        <v>0</v>
      </c>
      <c r="BB509" s="310">
        <f t="shared" si="9"/>
        <v>0</v>
      </c>
      <c r="BC509" s="196">
        <f t="shared" si="9"/>
        <v>0</v>
      </c>
      <c r="BD509" s="196">
        <f t="shared" si="9"/>
        <v>0</v>
      </c>
      <c r="BE509" s="311">
        <f t="shared" si="9"/>
        <v>0</v>
      </c>
    </row>
    <row r="510" spans="5:57" s="196" customFormat="1" ht="15" customHeight="1">
      <c r="E510" s="305" t="s">
        <v>559</v>
      </c>
      <c r="G510" s="196" t="s">
        <v>106</v>
      </c>
      <c r="H510" s="305" t="s">
        <v>296</v>
      </c>
      <c r="I510" s="142"/>
      <c r="AH510" s="204"/>
      <c r="AI510" s="204"/>
      <c r="AJ510" s="204"/>
      <c r="AK510" s="204"/>
      <c r="AL510" s="204"/>
      <c r="AM510" s="204"/>
      <c r="AN510" s="204"/>
      <c r="AO510" s="306"/>
      <c r="AP510" s="307">
        <v>0</v>
      </c>
      <c r="AQ510" s="308">
        <v>0</v>
      </c>
      <c r="AR510" s="308">
        <v>0</v>
      </c>
      <c r="AS510" s="308">
        <v>0</v>
      </c>
      <c r="AT510" s="308">
        <v>0</v>
      </c>
      <c r="AV510" s="238">
        <v>0</v>
      </c>
      <c r="AW510" s="238">
        <v>0</v>
      </c>
      <c r="AX510" s="238">
        <v>0</v>
      </c>
      <c r="AY510" s="238">
        <v>0</v>
      </c>
      <c r="AZ510" s="309">
        <v>0</v>
      </c>
      <c r="BB510" s="310">
        <f t="shared" si="9"/>
        <v>0</v>
      </c>
      <c r="BC510" s="196">
        <f t="shared" si="9"/>
        <v>0</v>
      </c>
      <c r="BD510" s="196">
        <f t="shared" si="9"/>
        <v>0</v>
      </c>
      <c r="BE510" s="311">
        <f t="shared" si="9"/>
        <v>0</v>
      </c>
    </row>
    <row r="511" spans="5:57" s="196" customFormat="1" ht="15" customHeight="1">
      <c r="E511" s="305" t="s">
        <v>559</v>
      </c>
      <c r="G511" s="196" t="s">
        <v>106</v>
      </c>
      <c r="H511" s="305" t="s">
        <v>298</v>
      </c>
      <c r="I511" s="142"/>
      <c r="AH511" s="204"/>
      <c r="AI511" s="204"/>
      <c r="AJ511" s="204"/>
      <c r="AK511" s="204"/>
      <c r="AL511" s="204"/>
      <c r="AM511" s="204"/>
      <c r="AN511" s="204"/>
      <c r="AO511" s="306"/>
      <c r="AP511" s="307">
        <v>0</v>
      </c>
      <c r="AQ511" s="308">
        <v>0</v>
      </c>
      <c r="AR511" s="308">
        <v>0</v>
      </c>
      <c r="AS511" s="308">
        <v>0</v>
      </c>
      <c r="AT511" s="308">
        <v>0</v>
      </c>
      <c r="AV511" s="238">
        <v>0</v>
      </c>
      <c r="AW511" s="238">
        <v>0</v>
      </c>
      <c r="AX511" s="238">
        <v>0</v>
      </c>
      <c r="AY511" s="238">
        <v>0</v>
      </c>
      <c r="AZ511" s="309">
        <v>0</v>
      </c>
      <c r="BB511" s="310">
        <f t="shared" si="9"/>
        <v>0</v>
      </c>
      <c r="BC511" s="196">
        <f t="shared" si="9"/>
        <v>0</v>
      </c>
      <c r="BD511" s="196">
        <f t="shared" si="9"/>
        <v>0</v>
      </c>
      <c r="BE511" s="311">
        <f t="shared" si="9"/>
        <v>0</v>
      </c>
    </row>
    <row r="512" spans="5:57" s="196" customFormat="1" ht="15" customHeight="1">
      <c r="E512" s="305" t="s">
        <v>559</v>
      </c>
      <c r="G512" s="196" t="s">
        <v>106</v>
      </c>
      <c r="H512" s="305" t="s">
        <v>300</v>
      </c>
      <c r="I512" s="142"/>
      <c r="AH512" s="204"/>
      <c r="AI512" s="204"/>
      <c r="AJ512" s="204"/>
      <c r="AK512" s="204"/>
      <c r="AL512" s="204"/>
      <c r="AM512" s="204"/>
      <c r="AN512" s="204"/>
      <c r="AO512" s="306"/>
      <c r="AP512" s="307">
        <v>0</v>
      </c>
      <c r="AQ512" s="308">
        <v>0</v>
      </c>
      <c r="AR512" s="308">
        <v>0</v>
      </c>
      <c r="AS512" s="308">
        <v>0</v>
      </c>
      <c r="AT512" s="308">
        <v>0</v>
      </c>
      <c r="AV512" s="238">
        <v>0</v>
      </c>
      <c r="AW512" s="238">
        <v>0</v>
      </c>
      <c r="AX512" s="238">
        <v>0</v>
      </c>
      <c r="AY512" s="238">
        <v>0</v>
      </c>
      <c r="AZ512" s="309">
        <v>0</v>
      </c>
      <c r="BB512" s="310">
        <f t="shared" si="9"/>
        <v>0</v>
      </c>
      <c r="BC512" s="196">
        <f t="shared" si="9"/>
        <v>0</v>
      </c>
      <c r="BD512" s="196">
        <f t="shared" si="9"/>
        <v>0</v>
      </c>
      <c r="BE512" s="311">
        <f t="shared" si="9"/>
        <v>0</v>
      </c>
    </row>
    <row r="513" spans="5:57" s="196" customFormat="1" ht="15" customHeight="1">
      <c r="E513" s="293" t="s">
        <v>560</v>
      </c>
      <c r="F513" s="294"/>
      <c r="G513" s="294" t="s">
        <v>106</v>
      </c>
      <c r="H513" s="293" t="s">
        <v>292</v>
      </c>
      <c r="I513" s="295"/>
      <c r="J513" s="294"/>
      <c r="K513" s="294"/>
      <c r="L513" s="294"/>
      <c r="M513" s="294"/>
      <c r="N513" s="294"/>
      <c r="O513" s="294"/>
      <c r="P513" s="294"/>
      <c r="Q513" s="294"/>
      <c r="R513" s="294"/>
      <c r="S513" s="294"/>
      <c r="T513" s="294"/>
      <c r="U513" s="294"/>
      <c r="V513" s="294"/>
      <c r="W513" s="294"/>
      <c r="X513" s="294"/>
      <c r="Y513" s="294"/>
      <c r="Z513" s="294"/>
      <c r="AA513" s="294"/>
      <c r="AB513" s="294"/>
      <c r="AC513" s="294"/>
      <c r="AD513" s="294"/>
      <c r="AE513" s="294"/>
      <c r="AF513" s="294"/>
      <c r="AG513" s="294"/>
      <c r="AH513" s="296"/>
      <c r="AI513" s="296"/>
      <c r="AJ513" s="296"/>
      <c r="AK513" s="296"/>
      <c r="AL513" s="296"/>
      <c r="AM513" s="296"/>
      <c r="AN513" s="296"/>
      <c r="AO513" s="297"/>
      <c r="AP513" s="298">
        <v>0</v>
      </c>
      <c r="AQ513" s="299">
        <v>0</v>
      </c>
      <c r="AR513" s="299">
        <v>0</v>
      </c>
      <c r="AS513" s="299">
        <v>0</v>
      </c>
      <c r="AT513" s="299">
        <v>0</v>
      </c>
      <c r="AU513" s="294"/>
      <c r="AV513" s="300">
        <v>0</v>
      </c>
      <c r="AW513" s="300">
        <v>0</v>
      </c>
      <c r="AX513" s="300">
        <v>0</v>
      </c>
      <c r="AY513" s="300">
        <v>0</v>
      </c>
      <c r="AZ513" s="301">
        <v>0</v>
      </c>
      <c r="BB513" s="310">
        <f t="shared" si="9"/>
        <v>0</v>
      </c>
      <c r="BC513" s="196">
        <f t="shared" si="9"/>
        <v>0</v>
      </c>
      <c r="BD513" s="196">
        <f t="shared" si="9"/>
        <v>0</v>
      </c>
      <c r="BE513" s="311">
        <f t="shared" si="9"/>
        <v>0</v>
      </c>
    </row>
    <row r="514" spans="5:57" s="196" customFormat="1" ht="15" customHeight="1">
      <c r="E514" s="305" t="s">
        <v>560</v>
      </c>
      <c r="G514" s="196" t="s">
        <v>106</v>
      </c>
      <c r="H514" s="305" t="s">
        <v>294</v>
      </c>
      <c r="I514" s="142"/>
      <c r="AH514" s="204"/>
      <c r="AI514" s="204"/>
      <c r="AJ514" s="204"/>
      <c r="AK514" s="204"/>
      <c r="AL514" s="204"/>
      <c r="AM514" s="204"/>
      <c r="AN514" s="204"/>
      <c r="AO514" s="306"/>
      <c r="AP514" s="307">
        <v>0</v>
      </c>
      <c r="AQ514" s="308">
        <v>0</v>
      </c>
      <c r="AR514" s="308">
        <v>0</v>
      </c>
      <c r="AS514" s="308">
        <v>0</v>
      </c>
      <c r="AT514" s="308">
        <v>0</v>
      </c>
      <c r="AV514" s="238">
        <v>0</v>
      </c>
      <c r="AW514" s="238">
        <v>0</v>
      </c>
      <c r="AX514" s="238">
        <v>0</v>
      </c>
      <c r="AY514" s="238">
        <v>0</v>
      </c>
      <c r="AZ514" s="309">
        <v>0</v>
      </c>
      <c r="BB514" s="310">
        <f t="shared" si="9"/>
        <v>0</v>
      </c>
      <c r="BC514" s="196">
        <f t="shared" si="9"/>
        <v>0</v>
      </c>
      <c r="BD514" s="196">
        <f t="shared" si="9"/>
        <v>0</v>
      </c>
      <c r="BE514" s="311">
        <f t="shared" si="9"/>
        <v>0</v>
      </c>
    </row>
    <row r="515" spans="5:57" s="196" customFormat="1" ht="15" customHeight="1">
      <c r="E515" s="305" t="s">
        <v>560</v>
      </c>
      <c r="G515" s="196" t="s">
        <v>106</v>
      </c>
      <c r="H515" s="305" t="s">
        <v>296</v>
      </c>
      <c r="I515" s="142"/>
      <c r="AH515" s="204"/>
      <c r="AI515" s="204"/>
      <c r="AJ515" s="204"/>
      <c r="AK515" s="204"/>
      <c r="AL515" s="204"/>
      <c r="AM515" s="204"/>
      <c r="AN515" s="204"/>
      <c r="AO515" s="306"/>
      <c r="AP515" s="307">
        <v>0</v>
      </c>
      <c r="AQ515" s="308">
        <v>0</v>
      </c>
      <c r="AR515" s="308">
        <v>0</v>
      </c>
      <c r="AS515" s="308">
        <v>0</v>
      </c>
      <c r="AT515" s="308">
        <v>0</v>
      </c>
      <c r="AV515" s="238">
        <v>0</v>
      </c>
      <c r="AW515" s="238">
        <v>0</v>
      </c>
      <c r="AX515" s="238">
        <v>0</v>
      </c>
      <c r="AY515" s="238">
        <v>0</v>
      </c>
      <c r="AZ515" s="309">
        <v>0</v>
      </c>
      <c r="BB515" s="310">
        <f t="shared" si="9"/>
        <v>0</v>
      </c>
      <c r="BC515" s="196">
        <f t="shared" si="9"/>
        <v>0</v>
      </c>
      <c r="BD515" s="196">
        <f t="shared" si="9"/>
        <v>0</v>
      </c>
      <c r="BE515" s="311">
        <f t="shared" si="9"/>
        <v>0</v>
      </c>
    </row>
    <row r="516" spans="5:57" s="196" customFormat="1" ht="15" customHeight="1">
      <c r="E516" s="305" t="s">
        <v>560</v>
      </c>
      <c r="G516" s="196" t="s">
        <v>106</v>
      </c>
      <c r="H516" s="305" t="s">
        <v>298</v>
      </c>
      <c r="I516" s="142"/>
      <c r="AH516" s="204"/>
      <c r="AI516" s="204"/>
      <c r="AJ516" s="204"/>
      <c r="AK516" s="204"/>
      <c r="AL516" s="204"/>
      <c r="AM516" s="204"/>
      <c r="AN516" s="204"/>
      <c r="AO516" s="306"/>
      <c r="AP516" s="307">
        <v>0</v>
      </c>
      <c r="AQ516" s="308">
        <v>0</v>
      </c>
      <c r="AR516" s="308">
        <v>0</v>
      </c>
      <c r="AS516" s="308">
        <v>0</v>
      </c>
      <c r="AT516" s="308">
        <v>0</v>
      </c>
      <c r="AV516" s="238">
        <v>0</v>
      </c>
      <c r="AW516" s="238">
        <v>0</v>
      </c>
      <c r="AX516" s="238">
        <v>0</v>
      </c>
      <c r="AY516" s="238">
        <v>0</v>
      </c>
      <c r="AZ516" s="309">
        <v>0</v>
      </c>
      <c r="BB516" s="310">
        <f t="shared" si="9"/>
        <v>0</v>
      </c>
      <c r="BC516" s="196">
        <f t="shared" si="9"/>
        <v>0</v>
      </c>
      <c r="BD516" s="196">
        <f t="shared" si="9"/>
        <v>0</v>
      </c>
      <c r="BE516" s="311">
        <f t="shared" si="9"/>
        <v>0</v>
      </c>
    </row>
    <row r="517" spans="5:57" s="196" customFormat="1" ht="15" customHeight="1" thickBot="1">
      <c r="E517" s="305" t="s">
        <v>560</v>
      </c>
      <c r="G517" s="196" t="s">
        <v>106</v>
      </c>
      <c r="H517" s="305" t="s">
        <v>300</v>
      </c>
      <c r="I517" s="142"/>
      <c r="AH517" s="204"/>
      <c r="AI517" s="204"/>
      <c r="AJ517" s="204"/>
      <c r="AK517" s="204"/>
      <c r="AL517" s="204"/>
      <c r="AM517" s="204"/>
      <c r="AN517" s="204"/>
      <c r="AO517" s="306"/>
      <c r="AP517" s="307">
        <v>0</v>
      </c>
      <c r="AQ517" s="308">
        <v>0</v>
      </c>
      <c r="AR517" s="308">
        <v>0</v>
      </c>
      <c r="AS517" s="308">
        <v>0</v>
      </c>
      <c r="AT517" s="308">
        <v>0</v>
      </c>
      <c r="AV517" s="238">
        <v>0</v>
      </c>
      <c r="AW517" s="238">
        <v>0</v>
      </c>
      <c r="AX517" s="238">
        <v>0</v>
      </c>
      <c r="AY517" s="238">
        <v>0</v>
      </c>
      <c r="AZ517" s="309">
        <v>0</v>
      </c>
      <c r="BB517" s="310">
        <f t="shared" si="9"/>
        <v>0</v>
      </c>
      <c r="BC517" s="196">
        <f t="shared" si="9"/>
        <v>0</v>
      </c>
      <c r="BD517" s="196">
        <f t="shared" si="9"/>
        <v>0</v>
      </c>
      <c r="BE517" s="311">
        <f t="shared" si="9"/>
        <v>0</v>
      </c>
    </row>
    <row r="518" spans="5:57" s="196" customFormat="1" ht="15" customHeight="1">
      <c r="E518" s="325" t="s">
        <v>206</v>
      </c>
      <c r="F518" s="326"/>
      <c r="G518" s="326" t="s">
        <v>106</v>
      </c>
      <c r="H518" s="325" t="s">
        <v>292</v>
      </c>
      <c r="I518" s="327"/>
      <c r="J518" s="326"/>
      <c r="K518" s="326"/>
      <c r="L518" s="326"/>
      <c r="M518" s="326"/>
      <c r="N518" s="326"/>
      <c r="O518" s="326"/>
      <c r="P518" s="326"/>
      <c r="Q518" s="326"/>
      <c r="R518" s="326"/>
      <c r="S518" s="326"/>
      <c r="T518" s="326"/>
      <c r="U518" s="326"/>
      <c r="V518" s="326"/>
      <c r="W518" s="326"/>
      <c r="X518" s="326"/>
      <c r="Y518" s="326"/>
      <c r="Z518" s="326"/>
      <c r="AA518" s="326"/>
      <c r="AB518" s="326"/>
      <c r="AC518" s="326"/>
      <c r="AD518" s="326"/>
      <c r="AE518" s="326"/>
      <c r="AF518" s="326"/>
      <c r="AG518" s="326"/>
      <c r="AH518" s="328"/>
      <c r="AI518" s="328"/>
      <c r="AJ518" s="328"/>
      <c r="AK518" s="328"/>
      <c r="AL518" s="328"/>
      <c r="AM518" s="328"/>
      <c r="AN518" s="328"/>
      <c r="AO518" s="329"/>
      <c r="AP518" s="330">
        <v>0.50743636821693272</v>
      </c>
      <c r="AQ518" s="331">
        <v>0.62306147848338811</v>
      </c>
      <c r="AR518" s="331">
        <v>0.17650458018530335</v>
      </c>
      <c r="AS518" s="331">
        <v>0.38387150133843384</v>
      </c>
      <c r="AT518" s="331">
        <v>0.73493188571810508</v>
      </c>
      <c r="AU518" s="326"/>
      <c r="AV518" s="332">
        <v>0.11807183054164166</v>
      </c>
      <c r="AW518" s="332">
        <v>0.18655978353805525</v>
      </c>
      <c r="AX518" s="332">
        <v>0.1267983321277254</v>
      </c>
      <c r="AY518" s="332">
        <v>0.11366731412903361</v>
      </c>
      <c r="AZ518" s="333">
        <v>0.11640360174079273</v>
      </c>
      <c r="BB518" s="310" t="str">
        <f t="shared" ref="BB518:BE532" si="10">INDEX(BB$21:BB$63,MATCH($E518,$E$21:$E$63,0))</f>
        <v>TIM</v>
      </c>
      <c r="BC518" s="196">
        <f t="shared" si="10"/>
        <v>0</v>
      </c>
      <c r="BD518" s="196" t="str">
        <f t="shared" si="10"/>
        <v>CapRate 1 (Baseline excl. Repex)</v>
      </c>
      <c r="BE518" s="311" t="str">
        <f t="shared" si="10"/>
        <v>Fast/Slow Split (excl repex)</v>
      </c>
    </row>
    <row r="519" spans="5:57" s="196" customFormat="1" ht="15" customHeight="1">
      <c r="E519" s="334" t="s">
        <v>206</v>
      </c>
      <c r="G519" s="196" t="s">
        <v>106</v>
      </c>
      <c r="H519" s="334" t="s">
        <v>294</v>
      </c>
      <c r="I519" s="142"/>
      <c r="AH519" s="204"/>
      <c r="AI519" s="204"/>
      <c r="AJ519" s="204"/>
      <c r="AK519" s="204"/>
      <c r="AL519" s="204"/>
      <c r="AM519" s="204"/>
      <c r="AN519" s="204"/>
      <c r="AO519" s="306"/>
      <c r="AP519" s="307">
        <v>0.78344548338689268</v>
      </c>
      <c r="AQ519" s="308">
        <v>0.25740470686487615</v>
      </c>
      <c r="AR519" s="308">
        <v>0.16905822073766349</v>
      </c>
      <c r="AS519" s="308">
        <v>0.51494007941266184</v>
      </c>
      <c r="AT519" s="308">
        <v>0.99304289359158127</v>
      </c>
      <c r="AV519" s="242">
        <v>0.17939195161993374</v>
      </c>
      <c r="AW519" s="242">
        <v>7.6638031548925734E-2</v>
      </c>
      <c r="AX519" s="242">
        <v>0.12039737325886909</v>
      </c>
      <c r="AY519" s="242">
        <v>0.15107120100984039</v>
      </c>
      <c r="AZ519" s="335">
        <v>0.15589380454217494</v>
      </c>
      <c r="BB519" s="310" t="str">
        <f t="shared" si="10"/>
        <v>TIM</v>
      </c>
      <c r="BC519" s="196">
        <f t="shared" si="10"/>
        <v>0</v>
      </c>
      <c r="BD519" s="196" t="str">
        <f t="shared" si="10"/>
        <v>CapRate 1 (Baseline excl. Repex)</v>
      </c>
      <c r="BE519" s="311" t="str">
        <f t="shared" si="10"/>
        <v>Fast/Slow Split (excl repex)</v>
      </c>
    </row>
    <row r="520" spans="5:57" s="196" customFormat="1" ht="15" customHeight="1">
      <c r="E520" s="334" t="s">
        <v>206</v>
      </c>
      <c r="G520" s="196" t="s">
        <v>106</v>
      </c>
      <c r="H520" s="334" t="s">
        <v>296</v>
      </c>
      <c r="I520" s="142"/>
      <c r="AH520" s="204"/>
      <c r="AI520" s="204"/>
      <c r="AJ520" s="204"/>
      <c r="AK520" s="204"/>
      <c r="AL520" s="204"/>
      <c r="AM520" s="204"/>
      <c r="AN520" s="204"/>
      <c r="AO520" s="306"/>
      <c r="AP520" s="307">
        <v>0.77223687169640776</v>
      </c>
      <c r="AQ520" s="308">
        <v>0.61320696523030516</v>
      </c>
      <c r="AR520" s="308">
        <v>0.25769083616784871</v>
      </c>
      <c r="AS520" s="308">
        <v>0.62562285671388984</v>
      </c>
      <c r="AT520" s="308">
        <v>1.1702329716868665</v>
      </c>
      <c r="AV520" s="242">
        <v>0.17682470055308586</v>
      </c>
      <c r="AW520" s="242">
        <v>0.18257120098221175</v>
      </c>
      <c r="AX520" s="242">
        <v>0.18351693220561469</v>
      </c>
      <c r="AY520" s="242">
        <v>0.18354102515643927</v>
      </c>
      <c r="AZ520" s="335">
        <v>0.18370790747479993</v>
      </c>
      <c r="BB520" s="310" t="str">
        <f t="shared" si="10"/>
        <v>TIM</v>
      </c>
      <c r="BC520" s="196">
        <f t="shared" si="10"/>
        <v>0</v>
      </c>
      <c r="BD520" s="196" t="str">
        <f t="shared" si="10"/>
        <v>CapRate 1 (Baseline excl. Repex)</v>
      </c>
      <c r="BE520" s="311" t="str">
        <f t="shared" si="10"/>
        <v>Fast/Slow Split (excl repex)</v>
      </c>
    </row>
    <row r="521" spans="5:57" s="196" customFormat="1" ht="15" customHeight="1">
      <c r="E521" s="334" t="s">
        <v>206</v>
      </c>
      <c r="G521" s="196" t="s">
        <v>106</v>
      </c>
      <c r="H521" s="334" t="s">
        <v>298</v>
      </c>
      <c r="I521" s="142"/>
      <c r="AH521" s="204"/>
      <c r="AI521" s="204"/>
      <c r="AJ521" s="204"/>
      <c r="AK521" s="204"/>
      <c r="AL521" s="204"/>
      <c r="AM521" s="204"/>
      <c r="AN521" s="204"/>
      <c r="AO521" s="306"/>
      <c r="AP521" s="307">
        <v>2.0444705103202172</v>
      </c>
      <c r="AQ521" s="308">
        <v>1.6475313898348156</v>
      </c>
      <c r="AR521" s="308">
        <v>0.70872907441183797</v>
      </c>
      <c r="AS521" s="308">
        <v>1.6602313742928552</v>
      </c>
      <c r="AT521" s="308">
        <v>3.0612306813707129</v>
      </c>
      <c r="AV521" s="242">
        <v>0.46813730220215366</v>
      </c>
      <c r="AW521" s="242">
        <v>0.49052245253780657</v>
      </c>
      <c r="AX521" s="242">
        <v>0.50472801996058314</v>
      </c>
      <c r="AY521" s="242">
        <v>0.48706751226314232</v>
      </c>
      <c r="AZ521" s="335">
        <v>0.48056438023757075</v>
      </c>
      <c r="BB521" s="310" t="str">
        <f t="shared" si="10"/>
        <v>TIM</v>
      </c>
      <c r="BC521" s="196">
        <f t="shared" si="10"/>
        <v>0</v>
      </c>
      <c r="BD521" s="196" t="str">
        <f t="shared" si="10"/>
        <v>CapRate 1 (Baseline excl. Repex)</v>
      </c>
      <c r="BE521" s="311" t="str">
        <f t="shared" si="10"/>
        <v>Fast/Slow Split (excl repex)</v>
      </c>
    </row>
    <row r="522" spans="5:57" s="196" customFormat="1" ht="15" customHeight="1">
      <c r="E522" s="336" t="s">
        <v>206</v>
      </c>
      <c r="F522" s="313"/>
      <c r="G522" s="313" t="s">
        <v>106</v>
      </c>
      <c r="H522" s="336" t="s">
        <v>300</v>
      </c>
      <c r="I522" s="314"/>
      <c r="J522" s="313"/>
      <c r="K522" s="313"/>
      <c r="L522" s="313"/>
      <c r="M522" s="313"/>
      <c r="N522" s="313"/>
      <c r="O522" s="313"/>
      <c r="P522" s="313"/>
      <c r="Q522" s="313"/>
      <c r="R522" s="313"/>
      <c r="S522" s="313"/>
      <c r="T522" s="313"/>
      <c r="U522" s="313"/>
      <c r="V522" s="313"/>
      <c r="W522" s="313"/>
      <c r="X522" s="313"/>
      <c r="Y522" s="313"/>
      <c r="Z522" s="313"/>
      <c r="AA522" s="313"/>
      <c r="AB522" s="313"/>
      <c r="AC522" s="313"/>
      <c r="AD522" s="313"/>
      <c r="AE522" s="313"/>
      <c r="AF522" s="313"/>
      <c r="AG522" s="313"/>
      <c r="AH522" s="292"/>
      <c r="AI522" s="292"/>
      <c r="AJ522" s="292"/>
      <c r="AK522" s="292"/>
      <c r="AL522" s="292"/>
      <c r="AM522" s="292"/>
      <c r="AN522" s="292"/>
      <c r="AO522" s="315"/>
      <c r="AP522" s="316">
        <v>0.35799283565266515</v>
      </c>
      <c r="AQ522" s="317">
        <v>0.30126533828726748</v>
      </c>
      <c r="AR522" s="317">
        <v>0.12820651061266783</v>
      </c>
      <c r="AS522" s="317">
        <v>0.31334250499486827</v>
      </c>
      <c r="AT522" s="317">
        <v>0.56335323732202902</v>
      </c>
      <c r="AV522" s="242">
        <v>5.7574215083185193E-2</v>
      </c>
      <c r="AW522" s="242">
        <v>6.37085313930007E-2</v>
      </c>
      <c r="AX522" s="242">
        <v>6.4559342447207596E-2</v>
      </c>
      <c r="AY522" s="242">
        <v>6.4652947441544387E-2</v>
      </c>
      <c r="AZ522" s="335">
        <v>6.3430306004661638E-2</v>
      </c>
      <c r="BB522" s="310" t="str">
        <f t="shared" si="10"/>
        <v>TIM</v>
      </c>
      <c r="BC522" s="196">
        <f t="shared" si="10"/>
        <v>0</v>
      </c>
      <c r="BD522" s="196" t="str">
        <f t="shared" si="10"/>
        <v>CapRate 1 (Baseline excl. Repex)</v>
      </c>
      <c r="BE522" s="311" t="str">
        <f t="shared" si="10"/>
        <v>Fast/Slow Split (excl repex)</v>
      </c>
    </row>
    <row r="523" spans="5:57" s="196" customFormat="1" ht="15" customHeight="1">
      <c r="E523" s="334" t="s">
        <v>207</v>
      </c>
      <c r="G523" s="196" t="s">
        <v>106</v>
      </c>
      <c r="H523" s="334" t="s">
        <v>292</v>
      </c>
      <c r="I523" s="142"/>
      <c r="AH523" s="204"/>
      <c r="AI523" s="204"/>
      <c r="AJ523" s="204"/>
      <c r="AK523" s="204"/>
      <c r="AL523" s="204"/>
      <c r="AM523" s="204"/>
      <c r="AN523" s="204"/>
      <c r="AO523" s="306"/>
      <c r="AP523" s="337">
        <v>7.3927517185700675E-2</v>
      </c>
      <c r="AQ523" s="308">
        <v>6.954100889764904E-2</v>
      </c>
      <c r="AR523" s="308">
        <v>3.4935225268490563E-2</v>
      </c>
      <c r="AS523" s="308">
        <v>0.29466931776274874</v>
      </c>
      <c r="AT523" s="308">
        <v>8.5177717197907996E-2</v>
      </c>
      <c r="AU523" s="294"/>
      <c r="AV523" s="338">
        <v>5.5119108379590491E-2</v>
      </c>
      <c r="AW523" s="338">
        <v>0.12946264685414702</v>
      </c>
      <c r="AX523" s="338">
        <v>4.3722207946027228E-2</v>
      </c>
      <c r="AY523" s="338">
        <v>2.8304336900870981E-2</v>
      </c>
      <c r="AZ523" s="339">
        <v>2.7315066459563404E-2</v>
      </c>
      <c r="BB523" s="310" t="str">
        <f t="shared" si="10"/>
        <v>TIM</v>
      </c>
      <c r="BC523" s="196">
        <f t="shared" si="10"/>
        <v>0</v>
      </c>
      <c r="BD523" s="196" t="str">
        <f t="shared" si="10"/>
        <v>CapRate 1 (Baseline excl. Repex)</v>
      </c>
      <c r="BE523" s="311" t="str">
        <f t="shared" si="10"/>
        <v>Fast/Slow Split (excl repex)</v>
      </c>
    </row>
    <row r="524" spans="5:57" s="196" customFormat="1" ht="15" customHeight="1">
      <c r="E524" s="334" t="s">
        <v>207</v>
      </c>
      <c r="G524" s="196" t="s">
        <v>106</v>
      </c>
      <c r="H524" s="334" t="s">
        <v>294</v>
      </c>
      <c r="I524" s="142"/>
      <c r="AH524" s="204"/>
      <c r="AI524" s="204"/>
      <c r="AJ524" s="204"/>
      <c r="AK524" s="204"/>
      <c r="AL524" s="204"/>
      <c r="AM524" s="204"/>
      <c r="AN524" s="204"/>
      <c r="AO524" s="306"/>
      <c r="AP524" s="307">
        <v>1.1161041703510918E-2</v>
      </c>
      <c r="AQ524" s="308">
        <v>5.3379723233286224E-3</v>
      </c>
      <c r="AR524" s="308">
        <v>5.7945858186980378E-3</v>
      </c>
      <c r="AS524" s="308">
        <v>3.4650213519307124E-2</v>
      </c>
      <c r="AT524" s="308">
        <v>4.0381268497748535E-2</v>
      </c>
      <c r="AV524" s="242">
        <v>4.4940173182372416E-3</v>
      </c>
      <c r="AW524" s="242">
        <v>2.4394728205982537E-3</v>
      </c>
      <c r="AX524" s="242">
        <v>6.7054670147536364E-3</v>
      </c>
      <c r="AY524" s="242">
        <v>1.7825313018931092E-2</v>
      </c>
      <c r="AZ524" s="335">
        <v>1.1102675640329509E-2</v>
      </c>
      <c r="BB524" s="310" t="str">
        <f t="shared" si="10"/>
        <v>TIM</v>
      </c>
      <c r="BC524" s="196">
        <f t="shared" si="10"/>
        <v>0</v>
      </c>
      <c r="BD524" s="196" t="str">
        <f t="shared" si="10"/>
        <v>CapRate 1 (Baseline excl. Repex)</v>
      </c>
      <c r="BE524" s="311" t="str">
        <f t="shared" si="10"/>
        <v>Fast/Slow Split (excl repex)</v>
      </c>
    </row>
    <row r="525" spans="5:57" s="196" customFormat="1" ht="15" customHeight="1">
      <c r="E525" s="334" t="s">
        <v>207</v>
      </c>
      <c r="G525" s="196" t="s">
        <v>106</v>
      </c>
      <c r="H525" s="334" t="s">
        <v>296</v>
      </c>
      <c r="I525" s="142"/>
      <c r="AH525" s="204"/>
      <c r="AI525" s="204"/>
      <c r="AJ525" s="204"/>
      <c r="AK525" s="204"/>
      <c r="AL525" s="204"/>
      <c r="AM525" s="204"/>
      <c r="AN525" s="204"/>
      <c r="AO525" s="306"/>
      <c r="AP525" s="307">
        <v>2.3496276821495188E-2</v>
      </c>
      <c r="AQ525" s="308">
        <v>1.6774786076206423E-2</v>
      </c>
      <c r="AR525" s="308">
        <v>1.3705780316651352E-2</v>
      </c>
      <c r="AS525" s="308">
        <v>1.3653085489559142E-2</v>
      </c>
      <c r="AT525" s="308">
        <v>2.9436899319207583E-2</v>
      </c>
      <c r="AV525" s="242">
        <v>9.5805192496334138E-3</v>
      </c>
      <c r="AW525" s="242">
        <v>7.5365960794019091E-3</v>
      </c>
      <c r="AX525" s="242">
        <v>1.4981256729992948E-2</v>
      </c>
      <c r="AY525" s="242">
        <v>6.6987314226417422E-3</v>
      </c>
      <c r="AZ525" s="335">
        <v>7.7836479080382838E-3</v>
      </c>
      <c r="BB525" s="310" t="str">
        <f t="shared" si="10"/>
        <v>TIM</v>
      </c>
      <c r="BC525" s="196">
        <f t="shared" si="10"/>
        <v>0</v>
      </c>
      <c r="BD525" s="196" t="str">
        <f t="shared" si="10"/>
        <v>CapRate 1 (Baseline excl. Repex)</v>
      </c>
      <c r="BE525" s="311" t="str">
        <f t="shared" si="10"/>
        <v>Fast/Slow Split (excl repex)</v>
      </c>
    </row>
    <row r="526" spans="5:57" s="196" customFormat="1" ht="15" customHeight="1">
      <c r="E526" s="334" t="s">
        <v>207</v>
      </c>
      <c r="G526" s="196" t="s">
        <v>106</v>
      </c>
      <c r="H526" s="334" t="s">
        <v>298</v>
      </c>
      <c r="I526" s="142"/>
      <c r="AH526" s="204"/>
      <c r="AI526" s="204"/>
      <c r="AJ526" s="204"/>
      <c r="AK526" s="204"/>
      <c r="AL526" s="204"/>
      <c r="AM526" s="204"/>
      <c r="AN526" s="204"/>
      <c r="AO526" s="306"/>
      <c r="AP526" s="307">
        <v>0</v>
      </c>
      <c r="AQ526" s="308">
        <v>0</v>
      </c>
      <c r="AR526" s="308">
        <v>0</v>
      </c>
      <c r="AS526" s="308">
        <v>0</v>
      </c>
      <c r="AT526" s="308">
        <v>0</v>
      </c>
      <c r="AV526" s="242">
        <v>0</v>
      </c>
      <c r="AW526" s="242">
        <v>0</v>
      </c>
      <c r="AX526" s="242">
        <v>0</v>
      </c>
      <c r="AY526" s="242">
        <v>0</v>
      </c>
      <c r="AZ526" s="335">
        <v>0</v>
      </c>
      <c r="BB526" s="310" t="str">
        <f t="shared" si="10"/>
        <v>TIM</v>
      </c>
      <c r="BC526" s="196">
        <f t="shared" si="10"/>
        <v>0</v>
      </c>
      <c r="BD526" s="196" t="str">
        <f t="shared" si="10"/>
        <v>CapRate 1 (Baseline excl. Repex)</v>
      </c>
      <c r="BE526" s="311" t="str">
        <f t="shared" si="10"/>
        <v>Fast/Slow Split (excl repex)</v>
      </c>
    </row>
    <row r="527" spans="5:57" s="196" customFormat="1" ht="15" customHeight="1">
      <c r="E527" s="334" t="s">
        <v>207</v>
      </c>
      <c r="G527" s="196" t="s">
        <v>106</v>
      </c>
      <c r="H527" s="334" t="s">
        <v>300</v>
      </c>
      <c r="I527" s="142"/>
      <c r="AH527" s="204"/>
      <c r="AI527" s="204"/>
      <c r="AJ527" s="204"/>
      <c r="AK527" s="204"/>
      <c r="AL527" s="204"/>
      <c r="AM527" s="204"/>
      <c r="AN527" s="204"/>
      <c r="AO527" s="306"/>
      <c r="AP527" s="307">
        <v>2.1400710867219548</v>
      </c>
      <c r="AQ527" s="308">
        <v>1.7594360000126807</v>
      </c>
      <c r="AR527" s="308">
        <v>0.7387956254584469</v>
      </c>
      <c r="AS527" s="308">
        <v>1.7540634402820132</v>
      </c>
      <c r="AT527" s="308">
        <v>3.293390270646551</v>
      </c>
      <c r="AU527" s="313"/>
      <c r="AV527" s="340">
        <v>0.93080635505253895</v>
      </c>
      <c r="AW527" s="340">
        <v>0.86056128424585276</v>
      </c>
      <c r="AX527" s="340">
        <v>0.93459106830922611</v>
      </c>
      <c r="AY527" s="340">
        <v>0.94717161865755617</v>
      </c>
      <c r="AZ527" s="341">
        <v>0.95379860999206889</v>
      </c>
      <c r="BB527" s="310" t="str">
        <f t="shared" si="10"/>
        <v>TIM</v>
      </c>
      <c r="BC527" s="196">
        <f t="shared" si="10"/>
        <v>0</v>
      </c>
      <c r="BD527" s="196" t="str">
        <f t="shared" si="10"/>
        <v>CapRate 1 (Baseline excl. Repex)</v>
      </c>
      <c r="BE527" s="311" t="str">
        <f t="shared" si="10"/>
        <v>Fast/Slow Split (excl repex)</v>
      </c>
    </row>
    <row r="528" spans="5:57" s="196" customFormat="1" ht="15" customHeight="1">
      <c r="E528" s="342" t="s">
        <v>208</v>
      </c>
      <c r="F528" s="294"/>
      <c r="G528" s="294" t="s">
        <v>106</v>
      </c>
      <c r="H528" s="342" t="s">
        <v>292</v>
      </c>
      <c r="I528" s="295"/>
      <c r="J528" s="294"/>
      <c r="K528" s="294"/>
      <c r="L528" s="294"/>
      <c r="M528" s="294"/>
      <c r="N528" s="294"/>
      <c r="O528" s="294"/>
      <c r="P528" s="294"/>
      <c r="Q528" s="294"/>
      <c r="R528" s="294"/>
      <c r="S528" s="294"/>
      <c r="T528" s="294"/>
      <c r="U528" s="294"/>
      <c r="V528" s="294"/>
      <c r="W528" s="294"/>
      <c r="X528" s="294"/>
      <c r="Y528" s="294"/>
      <c r="Z528" s="294"/>
      <c r="AA528" s="294"/>
      <c r="AB528" s="294"/>
      <c r="AC528" s="294"/>
      <c r="AD528" s="294"/>
      <c r="AE528" s="294"/>
      <c r="AF528" s="294"/>
      <c r="AG528" s="294"/>
      <c r="AH528" s="296"/>
      <c r="AI528" s="296"/>
      <c r="AJ528" s="296"/>
      <c r="AK528" s="296"/>
      <c r="AL528" s="296"/>
      <c r="AM528" s="296"/>
      <c r="AN528" s="296"/>
      <c r="AO528" s="297"/>
      <c r="AP528" s="298">
        <v>0.27962484234427787</v>
      </c>
      <c r="AQ528" s="299">
        <v>0.14432658114204844</v>
      </c>
      <c r="AR528" s="299">
        <v>6.2117945614293124E-2</v>
      </c>
      <c r="AS528" s="299">
        <v>0.13310996312732998</v>
      </c>
      <c r="AT528" s="299">
        <v>0.16560929274790689</v>
      </c>
      <c r="AU528" s="294"/>
      <c r="AV528" s="338">
        <v>0.99625503088844647</v>
      </c>
      <c r="AW528" s="338">
        <v>1</v>
      </c>
      <c r="AX528" s="338">
        <v>0.97924080209123632</v>
      </c>
      <c r="AY528" s="338">
        <v>0.94489163581979219</v>
      </c>
      <c r="AZ528" s="339">
        <v>0.99593481418858343</v>
      </c>
      <c r="BB528" s="310" t="str">
        <f t="shared" si="10"/>
        <v>TIM</v>
      </c>
      <c r="BC528" s="196">
        <f t="shared" si="10"/>
        <v>0</v>
      </c>
      <c r="BD528" s="196" t="str">
        <f t="shared" si="10"/>
        <v>CapRate 2 (UM excl. Repex)</v>
      </c>
      <c r="BE528" s="311" t="str">
        <f t="shared" si="10"/>
        <v>Fast/Slow Split (excl repex)</v>
      </c>
    </row>
    <row r="529" spans="2:57" s="196" customFormat="1" ht="15" customHeight="1">
      <c r="E529" s="334" t="s">
        <v>208</v>
      </c>
      <c r="G529" s="196" t="s">
        <v>106</v>
      </c>
      <c r="H529" s="334" t="s">
        <v>294</v>
      </c>
      <c r="I529" s="142"/>
      <c r="AH529" s="204"/>
      <c r="AI529" s="204"/>
      <c r="AJ529" s="204"/>
      <c r="AK529" s="204"/>
      <c r="AL529" s="204"/>
      <c r="AM529" s="204"/>
      <c r="AN529" s="204"/>
      <c r="AO529" s="306"/>
      <c r="AP529" s="307">
        <v>0</v>
      </c>
      <c r="AQ529" s="308">
        <v>0</v>
      </c>
      <c r="AR529" s="308">
        <v>0</v>
      </c>
      <c r="AS529" s="308">
        <v>0</v>
      </c>
      <c r="AT529" s="308">
        <v>0</v>
      </c>
      <c r="AV529" s="242">
        <v>0</v>
      </c>
      <c r="AW529" s="242">
        <v>0</v>
      </c>
      <c r="AX529" s="242">
        <v>0</v>
      </c>
      <c r="AY529" s="242">
        <v>0</v>
      </c>
      <c r="AZ529" s="335">
        <v>0</v>
      </c>
      <c r="BB529" s="310" t="str">
        <f t="shared" si="10"/>
        <v>TIM</v>
      </c>
      <c r="BC529" s="196">
        <f t="shared" si="10"/>
        <v>0</v>
      </c>
      <c r="BD529" s="196" t="str">
        <f t="shared" si="10"/>
        <v>CapRate 2 (UM excl. Repex)</v>
      </c>
      <c r="BE529" s="311" t="str">
        <f t="shared" si="10"/>
        <v>Fast/Slow Split (excl repex)</v>
      </c>
    </row>
    <row r="530" spans="2:57" s="196" customFormat="1" ht="15" customHeight="1">
      <c r="E530" s="334" t="s">
        <v>208</v>
      </c>
      <c r="G530" s="196" t="s">
        <v>106</v>
      </c>
      <c r="H530" s="334" t="s">
        <v>296</v>
      </c>
      <c r="I530" s="142"/>
      <c r="AH530" s="204"/>
      <c r="AI530" s="204"/>
      <c r="AJ530" s="204"/>
      <c r="AK530" s="204"/>
      <c r="AL530" s="204"/>
      <c r="AM530" s="204"/>
      <c r="AN530" s="204"/>
      <c r="AO530" s="306"/>
      <c r="AP530" s="307">
        <v>0</v>
      </c>
      <c r="AQ530" s="308">
        <v>0</v>
      </c>
      <c r="AR530" s="308">
        <v>0</v>
      </c>
      <c r="AS530" s="308">
        <v>0</v>
      </c>
      <c r="AT530" s="308">
        <v>0</v>
      </c>
      <c r="AV530" s="242">
        <v>0</v>
      </c>
      <c r="AW530" s="242">
        <v>0</v>
      </c>
      <c r="AX530" s="242">
        <v>0</v>
      </c>
      <c r="AY530" s="242">
        <v>0</v>
      </c>
      <c r="AZ530" s="335">
        <v>0</v>
      </c>
      <c r="BB530" s="310" t="str">
        <f t="shared" si="10"/>
        <v>TIM</v>
      </c>
      <c r="BC530" s="196">
        <f t="shared" si="10"/>
        <v>0</v>
      </c>
      <c r="BD530" s="196" t="str">
        <f t="shared" si="10"/>
        <v>CapRate 2 (UM excl. Repex)</v>
      </c>
      <c r="BE530" s="311" t="str">
        <f t="shared" si="10"/>
        <v>Fast/Slow Split (excl repex)</v>
      </c>
    </row>
    <row r="531" spans="2:57" s="196" customFormat="1" ht="15" customHeight="1">
      <c r="E531" s="334" t="s">
        <v>208</v>
      </c>
      <c r="G531" s="196" t="s">
        <v>106</v>
      </c>
      <c r="H531" s="334" t="s">
        <v>298</v>
      </c>
      <c r="I531" s="142"/>
      <c r="AH531" s="204"/>
      <c r="AI531" s="204"/>
      <c r="AJ531" s="204"/>
      <c r="AK531" s="204"/>
      <c r="AL531" s="204"/>
      <c r="AM531" s="204"/>
      <c r="AN531" s="204"/>
      <c r="AO531" s="306"/>
      <c r="AP531" s="307">
        <v>0</v>
      </c>
      <c r="AQ531" s="308">
        <v>0</v>
      </c>
      <c r="AR531" s="308">
        <v>0</v>
      </c>
      <c r="AS531" s="308">
        <v>0</v>
      </c>
      <c r="AT531" s="308">
        <v>0</v>
      </c>
      <c r="AV531" s="242">
        <v>0</v>
      </c>
      <c r="AW531" s="242">
        <v>0</v>
      </c>
      <c r="AX531" s="242">
        <v>0</v>
      </c>
      <c r="AY531" s="242">
        <v>0</v>
      </c>
      <c r="AZ531" s="335">
        <v>0</v>
      </c>
      <c r="BB531" s="310" t="str">
        <f t="shared" si="10"/>
        <v>TIM</v>
      </c>
      <c r="BC531" s="196">
        <f t="shared" si="10"/>
        <v>0</v>
      </c>
      <c r="BD531" s="196" t="str">
        <f t="shared" si="10"/>
        <v>CapRate 2 (UM excl. Repex)</v>
      </c>
      <c r="BE531" s="311" t="str">
        <f t="shared" si="10"/>
        <v>Fast/Slow Split (excl repex)</v>
      </c>
    </row>
    <row r="532" spans="2:57" s="196" customFormat="1" ht="15" customHeight="1">
      <c r="E532" s="336" t="s">
        <v>208</v>
      </c>
      <c r="F532" s="313"/>
      <c r="G532" s="313" t="s">
        <v>106</v>
      </c>
      <c r="H532" s="336" t="s">
        <v>300</v>
      </c>
      <c r="I532" s="314"/>
      <c r="J532" s="313"/>
      <c r="K532" s="313"/>
      <c r="L532" s="313"/>
      <c r="M532" s="313"/>
      <c r="N532" s="313"/>
      <c r="O532" s="313"/>
      <c r="P532" s="313"/>
      <c r="Q532" s="313"/>
      <c r="R532" s="313"/>
      <c r="S532" s="313"/>
      <c r="T532" s="313"/>
      <c r="U532" s="313"/>
      <c r="V532" s="313"/>
      <c r="W532" s="313"/>
      <c r="X532" s="313"/>
      <c r="Y532" s="313"/>
      <c r="Z532" s="313"/>
      <c r="AA532" s="313"/>
      <c r="AB532" s="313"/>
      <c r="AC532" s="313"/>
      <c r="AD532" s="313"/>
      <c r="AE532" s="313"/>
      <c r="AF532" s="313"/>
      <c r="AG532" s="313"/>
      <c r="AH532" s="292"/>
      <c r="AI532" s="292"/>
      <c r="AJ532" s="292"/>
      <c r="AK532" s="292"/>
      <c r="AL532" s="292"/>
      <c r="AM532" s="292"/>
      <c r="AN532" s="292"/>
      <c r="AO532" s="315"/>
      <c r="AP532" s="316">
        <v>1.6541083547727521E-2</v>
      </c>
      <c r="AQ532" s="317">
        <v>0</v>
      </c>
      <c r="AR532" s="317">
        <v>9.6980939926952572E-4</v>
      </c>
      <c r="AS532" s="317">
        <v>2.3428554538835393E-3</v>
      </c>
      <c r="AT532" s="317">
        <v>4.3703362120953793E-3</v>
      </c>
      <c r="AU532" s="313"/>
      <c r="AV532" s="340">
        <v>3.7449691115535068E-3</v>
      </c>
      <c r="AW532" s="340">
        <v>0</v>
      </c>
      <c r="AX532" s="340">
        <v>2.0759197908763762E-2</v>
      </c>
      <c r="AY532" s="340">
        <v>5.5108364180207807E-2</v>
      </c>
      <c r="AZ532" s="341">
        <v>4.0651858114165197E-3</v>
      </c>
      <c r="BB532" s="343" t="str">
        <f t="shared" si="10"/>
        <v>TIM</v>
      </c>
      <c r="BC532" s="344">
        <f t="shared" si="10"/>
        <v>0</v>
      </c>
      <c r="BD532" s="344" t="str">
        <f t="shared" si="10"/>
        <v>CapRate 2 (UM excl. Repex)</v>
      </c>
      <c r="BE532" s="345" t="str">
        <f t="shared" si="10"/>
        <v>Fast/Slow Split (excl repex)</v>
      </c>
    </row>
    <row r="533" spans="2:57" ht="15" customHeight="1">
      <c r="J533" s="195"/>
      <c r="K533" s="195"/>
      <c r="L533" s="195"/>
      <c r="M533" s="195"/>
      <c r="N533" s="195"/>
      <c r="O533" s="195"/>
      <c r="P533" s="195"/>
      <c r="Q533" s="195"/>
      <c r="R533" s="195"/>
      <c r="S533" s="195"/>
      <c r="T533" s="195"/>
      <c r="U533" s="195"/>
      <c r="V533" s="195"/>
      <c r="W533" s="195"/>
      <c r="X533" s="195"/>
      <c r="AO533" s="295"/>
      <c r="AP533" s="295"/>
    </row>
    <row r="534" spans="2:57" ht="15" customHeight="1">
      <c r="B534" s="144" t="s">
        <v>304</v>
      </c>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c r="AR534" s="144"/>
      <c r="AS534" s="144"/>
      <c r="AT534" s="144"/>
      <c r="AV534" s="346"/>
      <c r="AW534" s="346"/>
      <c r="AX534" s="346"/>
      <c r="AY534" s="346"/>
      <c r="AZ534" s="346"/>
    </row>
    <row r="535" spans="2:57" ht="15" customHeight="1">
      <c r="AV535" s="346"/>
      <c r="AW535" s="346"/>
      <c r="AX535" s="346"/>
      <c r="AY535" s="346"/>
      <c r="AZ535" s="346"/>
    </row>
    <row r="536" spans="2:57" ht="15" customHeight="1">
      <c r="C536" s="194" t="s">
        <v>305</v>
      </c>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V536" s="346"/>
      <c r="AW536" s="346"/>
      <c r="AX536" s="346"/>
      <c r="AY536" s="346"/>
      <c r="AZ536" s="346"/>
    </row>
    <row r="537" spans="2:57" ht="15" customHeight="1">
      <c r="AV537" s="346"/>
      <c r="AW537" s="346"/>
      <c r="AX537" s="346"/>
      <c r="AY537" s="346"/>
      <c r="AZ537" s="346"/>
    </row>
    <row r="538" spans="2:57" ht="15" customHeight="1">
      <c r="E538" s="288" t="s">
        <v>306</v>
      </c>
      <c r="F538" s="153"/>
      <c r="G538" s="153" t="s">
        <v>106</v>
      </c>
      <c r="J538" s="195"/>
      <c r="K538" s="195"/>
      <c r="L538" s="195"/>
      <c r="M538" s="195"/>
      <c r="N538" s="195"/>
      <c r="O538" s="195"/>
      <c r="P538" s="195"/>
      <c r="Q538" s="195"/>
      <c r="R538" s="195"/>
      <c r="S538" s="195"/>
      <c r="T538" s="195"/>
      <c r="U538" s="195"/>
      <c r="V538" s="195"/>
      <c r="W538" s="195"/>
      <c r="X538" s="195"/>
      <c r="Y538" s="195"/>
      <c r="Z538" s="195"/>
      <c r="AA538" s="195"/>
      <c r="AB538" s="195"/>
      <c r="AC538" s="195"/>
      <c r="AD538" s="195"/>
      <c r="AE538" s="195"/>
      <c r="AF538" s="195"/>
      <c r="AG538" s="195"/>
      <c r="AH538" s="228">
        <v>1711.621956587144</v>
      </c>
      <c r="AI538" s="195"/>
      <c r="AJ538" s="195"/>
      <c r="AK538" s="195"/>
      <c r="AL538" s="195"/>
      <c r="AM538" s="195"/>
      <c r="AN538" s="195"/>
      <c r="AP538" s="195"/>
      <c r="AQ538" s="195"/>
      <c r="AR538" s="195"/>
      <c r="AS538" s="195"/>
      <c r="AT538" s="195"/>
      <c r="AV538" s="346"/>
      <c r="AW538" s="346"/>
      <c r="AX538" s="346"/>
      <c r="AY538" s="346"/>
      <c r="AZ538" s="346"/>
    </row>
    <row r="539" spans="2:57" s="153" customFormat="1" ht="15" customHeight="1">
      <c r="E539" s="288" t="s">
        <v>307</v>
      </c>
      <c r="G539" s="153" t="s">
        <v>106</v>
      </c>
      <c r="J539" s="241"/>
      <c r="K539" s="241"/>
      <c r="L539" s="241"/>
      <c r="M539" s="241"/>
      <c r="N539" s="241"/>
      <c r="O539" s="241"/>
      <c r="P539" s="241"/>
      <c r="Q539" s="241"/>
      <c r="R539" s="241"/>
      <c r="S539" s="241"/>
      <c r="T539" s="241"/>
      <c r="U539" s="241"/>
      <c r="V539" s="241"/>
      <c r="W539" s="241"/>
      <c r="X539" s="241"/>
      <c r="Y539" s="241"/>
      <c r="Z539" s="241"/>
      <c r="AA539" s="241"/>
      <c r="AB539" s="241"/>
      <c r="AC539" s="241"/>
      <c r="AD539" s="241"/>
      <c r="AE539" s="241"/>
      <c r="AF539" s="241"/>
      <c r="AG539" s="241"/>
      <c r="AH539" s="228">
        <v>602.86579166884223</v>
      </c>
      <c r="AO539" s="142"/>
      <c r="AP539" s="195"/>
      <c r="AU539" s="142"/>
      <c r="AV539" s="346"/>
      <c r="AW539" s="346"/>
      <c r="AX539" s="346"/>
      <c r="AY539" s="346"/>
      <c r="AZ539" s="346"/>
      <c r="BA539" s="142"/>
      <c r="BB539" s="142"/>
      <c r="BC539" s="142"/>
      <c r="BD539" s="142"/>
      <c r="BE539" s="142"/>
    </row>
    <row r="540" spans="2:57" s="153" customFormat="1" ht="15" customHeight="1">
      <c r="E540" s="288"/>
      <c r="J540" s="241"/>
      <c r="K540" s="241"/>
      <c r="L540" s="241"/>
      <c r="M540" s="241"/>
      <c r="N540" s="241"/>
      <c r="O540" s="241"/>
      <c r="P540" s="241"/>
      <c r="Q540" s="241"/>
      <c r="R540" s="241"/>
      <c r="S540" s="241"/>
      <c r="T540" s="241"/>
      <c r="U540" s="241"/>
      <c r="V540" s="241"/>
      <c r="W540" s="241"/>
      <c r="X540" s="241"/>
      <c r="Y540" s="241"/>
      <c r="Z540" s="241"/>
      <c r="AA540" s="241"/>
      <c r="AB540" s="241"/>
      <c r="AC540" s="241"/>
      <c r="AD540" s="241"/>
      <c r="AE540" s="241"/>
      <c r="AF540" s="241"/>
      <c r="AG540" s="241"/>
      <c r="AH540" s="241"/>
      <c r="AU540" s="142"/>
      <c r="AV540" s="346"/>
      <c r="AW540" s="346"/>
      <c r="AX540" s="346"/>
      <c r="AY540" s="346"/>
      <c r="AZ540" s="346"/>
      <c r="BA540" s="142"/>
      <c r="BB540" s="142"/>
      <c r="BC540" s="142"/>
      <c r="BD540" s="142"/>
      <c r="BE540" s="142"/>
    </row>
    <row r="541" spans="2:57" ht="15" customHeight="1">
      <c r="E541" s="347" t="s">
        <v>308</v>
      </c>
      <c r="G541" s="142" t="s">
        <v>279</v>
      </c>
      <c r="I541" s="285">
        <v>56</v>
      </c>
      <c r="AV541" s="346"/>
      <c r="AW541" s="346"/>
      <c r="AX541" s="346"/>
      <c r="AY541" s="346"/>
      <c r="AZ541" s="346"/>
    </row>
    <row r="542" spans="2:57" s="153" customFormat="1" ht="15" customHeight="1">
      <c r="E542" s="288" t="s">
        <v>309</v>
      </c>
      <c r="G542" s="142" t="s">
        <v>106</v>
      </c>
      <c r="J542" s="241"/>
      <c r="K542" s="241"/>
      <c r="L542" s="241"/>
      <c r="M542" s="241"/>
      <c r="N542" s="241"/>
      <c r="O542" s="241"/>
      <c r="P542" s="241"/>
      <c r="Q542" s="241"/>
      <c r="R542" s="241"/>
      <c r="S542" s="241"/>
      <c r="T542" s="241"/>
      <c r="U542" s="241"/>
      <c r="V542" s="241"/>
      <c r="W542" s="241"/>
      <c r="X542" s="241"/>
      <c r="Y542" s="241"/>
      <c r="Z542" s="241"/>
      <c r="AA542" s="241"/>
      <c r="AB542" s="241"/>
      <c r="AC542" s="241"/>
      <c r="AD542" s="241"/>
      <c r="AE542" s="241"/>
      <c r="AF542" s="241"/>
      <c r="AG542" s="241"/>
      <c r="AH542" s="228">
        <v>3.3345451911996018</v>
      </c>
      <c r="AI542" s="228">
        <v>-1.8382410260712139</v>
      </c>
      <c r="AJ542" s="228">
        <v>2.0238900792724603</v>
      </c>
      <c r="AK542" s="228">
        <v>9.1310112725055692</v>
      </c>
      <c r="AL542" s="228">
        <v>0</v>
      </c>
      <c r="AM542" s="228">
        <v>0</v>
      </c>
      <c r="AN542" s="228">
        <v>0</v>
      </c>
      <c r="AO542" s="228">
        <v>0</v>
      </c>
      <c r="AP542" s="228">
        <v>0</v>
      </c>
      <c r="AQ542" s="228">
        <v>0</v>
      </c>
      <c r="AR542" s="228">
        <v>0</v>
      </c>
      <c r="AS542" s="228">
        <v>0</v>
      </c>
      <c r="AT542" s="228">
        <v>0</v>
      </c>
      <c r="AU542" s="142"/>
      <c r="AV542" s="346"/>
      <c r="AW542" s="346"/>
      <c r="AX542" s="346"/>
      <c r="AY542" s="346"/>
      <c r="AZ542" s="346"/>
      <c r="BA542" s="142"/>
      <c r="BB542" s="142"/>
      <c r="BC542" s="142"/>
      <c r="BD542" s="142"/>
      <c r="BE542" s="142"/>
    </row>
    <row r="543" spans="2:57" s="153" customFormat="1" ht="15" customHeight="1">
      <c r="E543" s="153" t="s">
        <v>310</v>
      </c>
      <c r="G543" s="142" t="s">
        <v>279</v>
      </c>
      <c r="J543" s="241"/>
      <c r="K543" s="241"/>
      <c r="L543" s="241"/>
      <c r="M543" s="241"/>
      <c r="N543" s="241"/>
      <c r="O543" s="241"/>
      <c r="P543" s="241"/>
      <c r="Q543" s="241"/>
      <c r="R543" s="241"/>
      <c r="S543" s="241"/>
      <c r="T543" s="241"/>
      <c r="U543" s="241"/>
      <c r="V543" s="241"/>
      <c r="W543" s="241"/>
      <c r="X543" s="241"/>
      <c r="Y543" s="241"/>
      <c r="Z543" s="241"/>
      <c r="AA543" s="241"/>
      <c r="AB543" s="241"/>
      <c r="AC543" s="241"/>
      <c r="AD543" s="241"/>
      <c r="AE543" s="241"/>
      <c r="AF543" s="241"/>
      <c r="AG543" s="241"/>
      <c r="AH543" s="228">
        <v>45</v>
      </c>
      <c r="AI543" s="228">
        <v>44</v>
      </c>
      <c r="AJ543" s="228">
        <v>43</v>
      </c>
      <c r="AK543" s="228">
        <v>42</v>
      </c>
      <c r="AL543" s="228">
        <v>41</v>
      </c>
      <c r="AM543" s="228">
        <v>40</v>
      </c>
      <c r="AN543" s="228">
        <v>39</v>
      </c>
      <c r="AO543" s="228">
        <v>38</v>
      </c>
      <c r="AP543" s="228">
        <v>37</v>
      </c>
      <c r="AQ543" s="228">
        <v>36</v>
      </c>
      <c r="AR543" s="228">
        <v>35</v>
      </c>
      <c r="AS543" s="228">
        <v>34</v>
      </c>
      <c r="AT543" s="228">
        <v>33</v>
      </c>
      <c r="AU543" s="142"/>
      <c r="AV543" s="346"/>
      <c r="AW543" s="346"/>
      <c r="AX543" s="346"/>
      <c r="AY543" s="346"/>
      <c r="AZ543" s="346"/>
      <c r="BA543" s="142"/>
      <c r="BB543" s="142"/>
      <c r="BC543" s="142"/>
      <c r="BD543" s="142"/>
      <c r="BE543" s="142"/>
    </row>
    <row r="544" spans="2:57" ht="15" customHeight="1">
      <c r="G544" s="143"/>
      <c r="AV544" s="346"/>
      <c r="AW544" s="346"/>
      <c r="AX544" s="346"/>
      <c r="AY544" s="346"/>
      <c r="AZ544" s="346"/>
    </row>
    <row r="545" spans="3:52" ht="15" customHeight="1">
      <c r="C545" s="194" t="s">
        <v>311</v>
      </c>
      <c r="D545" s="194"/>
      <c r="E545" s="194"/>
      <c r="F545" s="194"/>
      <c r="G545" s="194"/>
      <c r="H545" s="194"/>
      <c r="I545" s="348"/>
      <c r="J545" s="194"/>
      <c r="K545" s="194"/>
      <c r="L545" s="194"/>
      <c r="M545" s="194"/>
      <c r="N545" s="194"/>
      <c r="O545" s="194"/>
      <c r="P545" s="194"/>
      <c r="Q545" s="194"/>
      <c r="R545" s="194"/>
      <c r="S545" s="194"/>
      <c r="T545" s="194"/>
      <c r="U545" s="194"/>
      <c r="V545" s="194"/>
      <c r="W545" s="194"/>
      <c r="X545" s="194"/>
      <c r="Y545" s="194"/>
      <c r="Z545" s="194"/>
      <c r="AA545" s="194"/>
      <c r="AB545" s="194"/>
      <c r="AC545" s="194"/>
      <c r="AD545" s="194"/>
      <c r="AE545" s="194"/>
      <c r="AF545" s="194"/>
      <c r="AG545" s="194"/>
      <c r="AH545" s="194"/>
      <c r="AI545" s="194"/>
      <c r="AJ545" s="194"/>
      <c r="AK545" s="194"/>
      <c r="AL545" s="194"/>
      <c r="AM545" s="194"/>
      <c r="AN545" s="194"/>
      <c r="AO545" s="194"/>
      <c r="AP545" s="194"/>
      <c r="AQ545" s="194"/>
      <c r="AR545" s="194"/>
      <c r="AS545" s="194"/>
      <c r="AT545" s="194"/>
      <c r="AV545" s="346"/>
      <c r="AW545" s="346"/>
      <c r="AX545" s="346"/>
      <c r="AY545" s="346"/>
      <c r="AZ545" s="346"/>
    </row>
    <row r="546" spans="3:52" ht="15" customHeight="1">
      <c r="AV546" s="346"/>
      <c r="AW546" s="346"/>
      <c r="AX546" s="346"/>
      <c r="AY546" s="346"/>
      <c r="AZ546" s="346"/>
    </row>
    <row r="547" spans="3:52" ht="15" customHeight="1">
      <c r="E547" s="220" t="s">
        <v>312</v>
      </c>
      <c r="AV547" s="346"/>
      <c r="AW547" s="346"/>
      <c r="AX547" s="346"/>
      <c r="AY547" s="346"/>
      <c r="AZ547" s="346"/>
    </row>
    <row r="548" spans="3:52" ht="15" customHeight="1">
      <c r="C548" s="226"/>
      <c r="D548" s="226"/>
      <c r="E548" s="347" t="s">
        <v>313</v>
      </c>
      <c r="F548" s="161"/>
      <c r="G548" s="142" t="s">
        <v>279</v>
      </c>
      <c r="H548" s="226"/>
      <c r="I548" s="285">
        <v>45</v>
      </c>
      <c r="J548" s="226"/>
      <c r="K548" s="226"/>
      <c r="L548" s="226"/>
      <c r="M548" s="226"/>
      <c r="N548" s="226"/>
      <c r="O548" s="226"/>
      <c r="P548" s="226"/>
      <c r="Q548" s="226"/>
      <c r="R548" s="226"/>
      <c r="S548" s="226"/>
      <c r="T548" s="226"/>
      <c r="U548" s="226"/>
      <c r="V548" s="226"/>
      <c r="W548" s="226"/>
      <c r="X548" s="226"/>
      <c r="Y548" s="226"/>
      <c r="Z548" s="226"/>
      <c r="AA548" s="226"/>
      <c r="AB548" s="226"/>
      <c r="AC548" s="226"/>
      <c r="AD548" s="226"/>
      <c r="AE548" s="226"/>
      <c r="AF548" s="226"/>
      <c r="AG548" s="226"/>
      <c r="AH548" s="226"/>
      <c r="AI548" s="226"/>
      <c r="AJ548" s="226"/>
      <c r="AK548" s="226"/>
      <c r="AL548" s="226"/>
      <c r="AM548" s="226"/>
      <c r="AN548" s="226"/>
      <c r="AO548" s="226"/>
      <c r="AP548" s="226"/>
      <c r="AQ548" s="226"/>
      <c r="AR548" s="226"/>
      <c r="AS548" s="226"/>
      <c r="AT548" s="226"/>
      <c r="AV548" s="346"/>
      <c r="AW548" s="346"/>
      <c r="AX548" s="346"/>
      <c r="AY548" s="346"/>
      <c r="AZ548" s="346"/>
    </row>
    <row r="549" spans="3:52" ht="15" customHeight="1">
      <c r="E549" s="142" t="s">
        <v>314</v>
      </c>
      <c r="G549" s="142" t="s">
        <v>279</v>
      </c>
      <c r="AH549" s="349">
        <v>0.15</v>
      </c>
      <c r="AI549" s="349">
        <v>0.15</v>
      </c>
      <c r="AJ549" s="349">
        <v>2.5000000000000001E-2</v>
      </c>
      <c r="AK549" s="349">
        <v>0</v>
      </c>
      <c r="AL549" s="349">
        <v>0.05</v>
      </c>
      <c r="AM549" s="349">
        <v>0.125</v>
      </c>
      <c r="AN549" s="349">
        <v>0.2</v>
      </c>
      <c r="AO549" s="349">
        <v>0.125</v>
      </c>
      <c r="AP549" s="349">
        <v>0</v>
      </c>
      <c r="AQ549" s="349">
        <v>0</v>
      </c>
      <c r="AR549" s="349">
        <v>0</v>
      </c>
      <c r="AS549" s="349">
        <v>0</v>
      </c>
      <c r="AT549" s="349">
        <v>0</v>
      </c>
      <c r="AV549" s="346"/>
      <c r="AW549" s="346"/>
      <c r="AX549" s="346"/>
      <c r="AY549" s="346"/>
      <c r="AZ549" s="346"/>
    </row>
    <row r="550" spans="3:52" ht="15" customHeight="1">
      <c r="E550" s="347" t="s">
        <v>315</v>
      </c>
      <c r="G550" s="142" t="s">
        <v>248</v>
      </c>
      <c r="I550" s="255">
        <v>41729</v>
      </c>
      <c r="AV550" s="346"/>
      <c r="AW550" s="346"/>
      <c r="AX550" s="346"/>
      <c r="AY550" s="346"/>
      <c r="AZ550" s="346"/>
    </row>
    <row r="551" spans="3:52" ht="15" customHeight="1">
      <c r="E551" s="153" t="s">
        <v>316</v>
      </c>
      <c r="G551" s="142" t="s">
        <v>106</v>
      </c>
      <c r="J551" s="142" t="s">
        <v>212</v>
      </c>
      <c r="W551" s="350">
        <v>67.339806120997139</v>
      </c>
      <c r="X551" s="228">
        <v>48.854369146605755</v>
      </c>
      <c r="Y551" s="228">
        <v>42.985976456322796</v>
      </c>
      <c r="Z551" s="228">
        <v>46.980432001747374</v>
      </c>
      <c r="AA551" s="228">
        <v>47.152934430166553</v>
      </c>
      <c r="AB551" s="228">
        <v>90.84705612271668</v>
      </c>
      <c r="AC551" s="228">
        <v>180.20559496155707</v>
      </c>
      <c r="AD551" s="228">
        <v>178.6244695289937</v>
      </c>
      <c r="AE551" s="228">
        <v>166.96472616052549</v>
      </c>
      <c r="AF551" s="228">
        <v>169.56518422728976</v>
      </c>
      <c r="AG551" s="351">
        <v>115.74754327988299</v>
      </c>
      <c r="AV551" s="346"/>
      <c r="AW551" s="346"/>
      <c r="AX551" s="346"/>
      <c r="AY551" s="346"/>
      <c r="AZ551" s="346"/>
    </row>
    <row r="552" spans="3:52" ht="15" customHeight="1">
      <c r="E552" s="153" t="s">
        <v>317</v>
      </c>
      <c r="F552" s="153"/>
      <c r="G552" s="142" t="s">
        <v>106</v>
      </c>
      <c r="H552" s="153"/>
      <c r="I552" s="153"/>
      <c r="J552" s="195" t="s">
        <v>212</v>
      </c>
      <c r="V552" s="350">
        <v>0</v>
      </c>
      <c r="W552" s="228">
        <v>0</v>
      </c>
      <c r="X552" s="228">
        <v>0</v>
      </c>
      <c r="Y552" s="228">
        <v>0</v>
      </c>
      <c r="Z552" s="228">
        <v>0</v>
      </c>
      <c r="AA552" s="228">
        <v>0</v>
      </c>
      <c r="AB552" s="228">
        <v>0.60055459139234901</v>
      </c>
      <c r="AC552" s="228">
        <v>1.6119572934292672</v>
      </c>
      <c r="AD552" s="228">
        <v>2.4226403703473909</v>
      </c>
      <c r="AE552" s="228">
        <v>3.6963329560998184</v>
      </c>
      <c r="AF552" s="228">
        <v>5.4868368120164588</v>
      </c>
      <c r="AG552" s="351">
        <v>0</v>
      </c>
      <c r="AV552" s="346"/>
      <c r="AW552" s="346"/>
      <c r="AX552" s="346"/>
      <c r="AY552" s="346"/>
      <c r="AZ552" s="346"/>
    </row>
    <row r="553" spans="3:52" ht="15" customHeight="1">
      <c r="E553" s="142" t="s">
        <v>681</v>
      </c>
      <c r="G553" s="142" t="s">
        <v>106</v>
      </c>
      <c r="H553" s="142" t="s">
        <v>682</v>
      </c>
      <c r="J553" s="195" t="s">
        <v>212</v>
      </c>
      <c r="AH553" s="352">
        <v>112.28675652918969</v>
      </c>
      <c r="AI553" s="353">
        <v>116.12144299922902</v>
      </c>
      <c r="AJ553" s="353">
        <v>135.53244965686633</v>
      </c>
      <c r="AK553" s="353">
        <v>145.9209091632859</v>
      </c>
      <c r="AL553" s="353">
        <v>148.49172978875885</v>
      </c>
      <c r="AM553" s="353">
        <v>170.45121289354825</v>
      </c>
      <c r="AN553" s="353">
        <v>187.29989295256644</v>
      </c>
      <c r="AO553" s="354">
        <v>150.51544579724663</v>
      </c>
      <c r="AV553" s="346"/>
      <c r="AW553" s="346"/>
      <c r="AX553" s="346"/>
      <c r="AY553" s="346"/>
      <c r="AZ553" s="346"/>
    </row>
    <row r="554" spans="3:52" ht="15" customHeight="1">
      <c r="E554" s="153" t="s">
        <v>318</v>
      </c>
      <c r="F554" s="153"/>
      <c r="G554" s="142" t="s">
        <v>106</v>
      </c>
      <c r="AP554" s="228">
        <v>0</v>
      </c>
      <c r="AQ554" s="228">
        <v>0</v>
      </c>
      <c r="AR554" s="228">
        <v>0</v>
      </c>
      <c r="AS554" s="228">
        <v>0</v>
      </c>
      <c r="AT554" s="228">
        <v>0</v>
      </c>
    </row>
    <row r="555" spans="3:52" ht="15" customHeight="1">
      <c r="AH555" s="154"/>
      <c r="AI555" s="154"/>
      <c r="AJ555" s="154"/>
      <c r="AK555" s="154"/>
      <c r="AL555" s="154"/>
      <c r="AM555" s="154"/>
      <c r="AN555" s="154"/>
      <c r="AO555" s="154"/>
    </row>
    <row r="556" spans="3:52" ht="15" customHeight="1">
      <c r="E556" s="153" t="s">
        <v>319</v>
      </c>
      <c r="F556" s="153"/>
      <c r="G556" s="142" t="s">
        <v>279</v>
      </c>
      <c r="H556" s="153"/>
      <c r="I556" s="355">
        <v>5</v>
      </c>
      <c r="J556" s="195"/>
      <c r="V556" s="154"/>
      <c r="W556" s="154"/>
      <c r="X556" s="154"/>
      <c r="Y556" s="154"/>
      <c r="Z556" s="154"/>
      <c r="AA556" s="154"/>
      <c r="AB556" s="154"/>
      <c r="AC556" s="154"/>
      <c r="AD556" s="154"/>
      <c r="AE556" s="154"/>
      <c r="AF556" s="154"/>
      <c r="AG556" s="154"/>
      <c r="AP556" s="154"/>
      <c r="AQ556" s="154"/>
      <c r="AR556" s="154"/>
      <c r="AS556" s="154"/>
      <c r="AT556" s="154"/>
    </row>
    <row r="557" spans="3:52" ht="15" customHeight="1">
      <c r="E557" s="153" t="s">
        <v>320</v>
      </c>
      <c r="F557" s="153"/>
      <c r="G557" s="142" t="s">
        <v>106</v>
      </c>
      <c r="H557" s="153"/>
      <c r="I557" s="153"/>
      <c r="J557" s="195"/>
      <c r="V557" s="154"/>
      <c r="W557" s="154"/>
      <c r="X557" s="154"/>
      <c r="Y557" s="154"/>
      <c r="Z557" s="154"/>
      <c r="AA557" s="154"/>
      <c r="AB557" s="154"/>
      <c r="AC557" s="154"/>
      <c r="AD557" s="154"/>
      <c r="AE557" s="154"/>
      <c r="AF557" s="154"/>
      <c r="AG557" s="154"/>
      <c r="AH557" s="183">
        <v>73.625721074365657</v>
      </c>
      <c r="AI557" s="183">
        <v>35.916211837176284</v>
      </c>
      <c r="AJ557" s="183">
        <v>1.3186521554988127</v>
      </c>
      <c r="AK557" s="183">
        <v>32.541630586028433</v>
      </c>
      <c r="AL557" s="183">
        <v>0.68564891724835342</v>
      </c>
      <c r="AM557" s="183">
        <v>0.3187084146442688</v>
      </c>
      <c r="AN557" s="183">
        <v>0</v>
      </c>
      <c r="AO557" s="183">
        <v>0</v>
      </c>
      <c r="AP557" s="228">
        <v>0.37467487169021629</v>
      </c>
      <c r="AQ557" s="228">
        <v>1.8156641440161758</v>
      </c>
      <c r="AR557" s="228">
        <v>0</v>
      </c>
      <c r="AS557" s="228">
        <v>0</v>
      </c>
      <c r="AT557" s="228">
        <v>0</v>
      </c>
    </row>
    <row r="558" spans="3:52" ht="15" customHeight="1">
      <c r="E558" s="153" t="s">
        <v>321</v>
      </c>
      <c r="F558" s="153"/>
      <c r="G558" s="142" t="s">
        <v>106</v>
      </c>
      <c r="H558" s="153"/>
      <c r="I558" s="279"/>
      <c r="J558" s="195"/>
      <c r="V558" s="154"/>
      <c r="W558" s="154"/>
      <c r="X558" s="154"/>
      <c r="Y558" s="154"/>
      <c r="Z558" s="154"/>
      <c r="AA558" s="154"/>
      <c r="AB558" s="154"/>
      <c r="AC558" s="154"/>
      <c r="AD558" s="154"/>
      <c r="AE558" s="154"/>
      <c r="AF558" s="154"/>
      <c r="AG558" s="154"/>
      <c r="AP558" s="356">
        <v>-2.6048045419607533</v>
      </c>
      <c r="AQ558" s="222">
        <v>-3.2217005336784981</v>
      </c>
      <c r="AR558" s="222">
        <v>-0.37200906</v>
      </c>
      <c r="AS558" s="222">
        <v>-3.1069466248120534</v>
      </c>
      <c r="AT558" s="222">
        <v>-3.5457555903583566</v>
      </c>
    </row>
    <row r="559" spans="3:52" ht="15" customHeight="1">
      <c r="E559" s="153"/>
      <c r="F559" s="153"/>
      <c r="H559" s="153"/>
      <c r="I559" s="279"/>
      <c r="J559" s="195"/>
      <c r="V559" s="154"/>
      <c r="W559" s="154"/>
      <c r="X559" s="154"/>
      <c r="Y559" s="154"/>
      <c r="Z559" s="154"/>
      <c r="AA559" s="154"/>
      <c r="AB559" s="154"/>
      <c r="AC559" s="154"/>
      <c r="AD559" s="154"/>
      <c r="AE559" s="154"/>
      <c r="AF559" s="154"/>
      <c r="AG559" s="154"/>
      <c r="AP559" s="153"/>
      <c r="AQ559" s="153"/>
      <c r="AR559" s="153"/>
      <c r="AS559" s="153"/>
      <c r="AT559" s="153"/>
    </row>
    <row r="560" spans="3:52" ht="15" customHeight="1">
      <c r="C560" s="194" t="s">
        <v>322</v>
      </c>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c r="AA560" s="194"/>
      <c r="AB560" s="194"/>
      <c r="AC560" s="194"/>
      <c r="AD560" s="194"/>
      <c r="AE560" s="194"/>
      <c r="AF560" s="194"/>
      <c r="AG560" s="194"/>
      <c r="AH560" s="194"/>
      <c r="AI560" s="194"/>
      <c r="AJ560" s="194"/>
      <c r="AK560" s="194"/>
      <c r="AL560" s="194"/>
      <c r="AM560" s="194"/>
      <c r="AN560" s="194"/>
      <c r="AO560" s="194"/>
      <c r="AP560" s="194"/>
      <c r="AQ560" s="194"/>
      <c r="AR560" s="194"/>
      <c r="AS560" s="194"/>
      <c r="AT560" s="194"/>
    </row>
    <row r="561" spans="2:46" ht="15" customHeight="1"/>
    <row r="562" spans="2:46" ht="15" customHeight="1">
      <c r="E562" s="153" t="s">
        <v>323</v>
      </c>
      <c r="F562" s="357"/>
      <c r="G562" s="197" t="s">
        <v>279</v>
      </c>
      <c r="H562" s="358"/>
      <c r="I562" s="285">
        <v>45</v>
      </c>
    </row>
    <row r="563" spans="2:46" ht="15" customHeight="1">
      <c r="E563" s="153" t="s">
        <v>324</v>
      </c>
      <c r="F563" s="357"/>
      <c r="G563" s="197" t="s">
        <v>279</v>
      </c>
      <c r="H563" s="358"/>
      <c r="I563" s="285">
        <v>5</v>
      </c>
    </row>
    <row r="564" spans="2:46" ht="15" customHeight="1">
      <c r="D564" s="358"/>
      <c r="E564" s="153"/>
      <c r="F564" s="357"/>
      <c r="G564" s="357"/>
      <c r="H564" s="358"/>
      <c r="I564" s="358"/>
      <c r="J564" s="358"/>
      <c r="K564" s="358"/>
      <c r="L564" s="358"/>
      <c r="M564" s="358"/>
    </row>
    <row r="565" spans="2:46" ht="15" customHeight="1">
      <c r="E565" s="153" t="s">
        <v>325</v>
      </c>
      <c r="F565" s="357"/>
      <c r="G565" s="197" t="s">
        <v>106</v>
      </c>
      <c r="H565" s="358"/>
      <c r="J565" s="142" t="s">
        <v>212</v>
      </c>
      <c r="AC565" s="350">
        <v>0</v>
      </c>
      <c r="AD565" s="228">
        <v>0</v>
      </c>
      <c r="AE565" s="228">
        <v>0</v>
      </c>
      <c r="AF565" s="228">
        <v>0</v>
      </c>
      <c r="AG565" s="351">
        <v>0</v>
      </c>
      <c r="AH565" s="350">
        <v>0</v>
      </c>
      <c r="AI565" s="228">
        <v>0</v>
      </c>
      <c r="AJ565" s="228">
        <v>0</v>
      </c>
      <c r="AK565" s="228">
        <v>0</v>
      </c>
      <c r="AL565" s="228">
        <v>0</v>
      </c>
      <c r="AM565" s="228">
        <v>0</v>
      </c>
      <c r="AN565" s="228">
        <v>0</v>
      </c>
      <c r="AO565" s="228">
        <v>0</v>
      </c>
      <c r="AP565" s="228">
        <v>0</v>
      </c>
      <c r="AQ565" s="228">
        <v>0</v>
      </c>
      <c r="AR565" s="228">
        <v>0</v>
      </c>
      <c r="AS565" s="228">
        <v>0</v>
      </c>
      <c r="AT565" s="228">
        <v>0</v>
      </c>
    </row>
    <row r="566" spans="2:46" ht="15" customHeight="1">
      <c r="E566" s="153" t="s">
        <v>326</v>
      </c>
      <c r="F566" s="357"/>
      <c r="G566" s="197" t="s">
        <v>106</v>
      </c>
      <c r="H566" s="358"/>
      <c r="J566" s="142" t="s">
        <v>212</v>
      </c>
      <c r="AC566" s="350">
        <v>0</v>
      </c>
      <c r="AD566" s="228">
        <v>0.20340675625670565</v>
      </c>
      <c r="AE566" s="228">
        <v>0.28896848610078074</v>
      </c>
      <c r="AF566" s="228">
        <v>5.3202881881026474E-2</v>
      </c>
      <c r="AG566" s="351">
        <v>0.73593283091268058</v>
      </c>
      <c r="AH566" s="350">
        <v>0</v>
      </c>
      <c r="AI566" s="228">
        <v>0</v>
      </c>
      <c r="AJ566" s="228">
        <v>0</v>
      </c>
      <c r="AK566" s="228">
        <v>0</v>
      </c>
      <c r="AL566" s="228">
        <v>0</v>
      </c>
      <c r="AM566" s="228">
        <v>0</v>
      </c>
      <c r="AN566" s="228">
        <v>0</v>
      </c>
      <c r="AO566" s="228">
        <v>0</v>
      </c>
      <c r="AP566" s="228">
        <v>0</v>
      </c>
      <c r="AQ566" s="228">
        <v>0</v>
      </c>
      <c r="AR566" s="228">
        <v>0</v>
      </c>
      <c r="AS566" s="228">
        <v>0</v>
      </c>
      <c r="AT566" s="228">
        <v>0</v>
      </c>
    </row>
    <row r="567" spans="2:46" ht="15" customHeight="1">
      <c r="D567" s="358"/>
      <c r="E567" s="357"/>
      <c r="F567" s="357"/>
      <c r="G567" s="357"/>
      <c r="H567" s="358"/>
    </row>
    <row r="568" spans="2:46" ht="15" customHeight="1">
      <c r="E568" s="153" t="s">
        <v>327</v>
      </c>
      <c r="F568" s="357"/>
      <c r="G568" s="197" t="s">
        <v>106</v>
      </c>
      <c r="H568" s="358"/>
      <c r="J568" s="142" t="s">
        <v>212</v>
      </c>
      <c r="AC568" s="350">
        <v>0</v>
      </c>
      <c r="AD568" s="228">
        <v>0.76915584934584214</v>
      </c>
      <c r="AE568" s="228">
        <v>0.65588115716344431</v>
      </c>
      <c r="AF568" s="228">
        <v>0.61381496380365086</v>
      </c>
      <c r="AG568" s="351">
        <v>0</v>
      </c>
      <c r="AH568" s="350">
        <v>0</v>
      </c>
      <c r="AI568" s="228">
        <v>0</v>
      </c>
      <c r="AJ568" s="228">
        <v>0</v>
      </c>
      <c r="AK568" s="228">
        <v>0</v>
      </c>
      <c r="AL568" s="228">
        <v>0</v>
      </c>
      <c r="AM568" s="228">
        <v>0</v>
      </c>
      <c r="AN568" s="228">
        <v>0</v>
      </c>
      <c r="AO568" s="228">
        <v>0</v>
      </c>
      <c r="AP568" s="228">
        <v>0</v>
      </c>
      <c r="AQ568" s="228">
        <v>0</v>
      </c>
      <c r="AR568" s="228">
        <v>0</v>
      </c>
      <c r="AS568" s="228">
        <v>0</v>
      </c>
      <c r="AT568" s="228">
        <v>0</v>
      </c>
    </row>
    <row r="569" spans="2:46" ht="15" customHeight="1">
      <c r="E569" s="153"/>
      <c r="F569" s="357"/>
      <c r="G569" s="197"/>
      <c r="H569" s="358"/>
      <c r="I569" s="197"/>
    </row>
    <row r="570" spans="2:46">
      <c r="B570" s="144" t="s">
        <v>328</v>
      </c>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c r="AK570" s="144"/>
      <c r="AL570" s="144"/>
      <c r="AM570" s="144"/>
      <c r="AN570" s="144"/>
      <c r="AO570" s="144"/>
      <c r="AP570" s="144"/>
      <c r="AQ570" s="144"/>
      <c r="AR570" s="144"/>
      <c r="AS570" s="144"/>
      <c r="AT570" s="144"/>
    </row>
    <row r="571" spans="2:46" ht="15" customHeight="1"/>
    <row r="572" spans="2:46" ht="15" customHeight="1">
      <c r="E572" s="142" t="s">
        <v>329</v>
      </c>
      <c r="G572" s="142" t="s">
        <v>106</v>
      </c>
      <c r="AP572" s="359">
        <v>-0.1</v>
      </c>
      <c r="AQ572" s="359">
        <v>-0.1</v>
      </c>
      <c r="AR572" s="359">
        <v>-0.1</v>
      </c>
      <c r="AS572" s="359">
        <v>-0.1</v>
      </c>
      <c r="AT572" s="359">
        <v>-0.1</v>
      </c>
    </row>
    <row r="573" spans="2:46" ht="15" customHeight="1">
      <c r="E573" s="142" t="s">
        <v>330</v>
      </c>
      <c r="G573" s="142" t="s">
        <v>106</v>
      </c>
      <c r="H573" s="143" t="s">
        <v>171</v>
      </c>
      <c r="AP573" s="154">
        <v>-0.1</v>
      </c>
      <c r="AQ573" s="154">
        <v>-0.1</v>
      </c>
      <c r="AR573" s="154">
        <v>-0.1</v>
      </c>
      <c r="AS573" s="154">
        <v>-0.1</v>
      </c>
      <c r="AT573" s="154">
        <v>-0.1</v>
      </c>
    </row>
    <row r="574" spans="2:46" ht="15" customHeight="1"/>
    <row r="575" spans="2:46" ht="15" customHeight="1">
      <c r="B575" s="144" t="s">
        <v>145</v>
      </c>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c r="AK575" s="144"/>
      <c r="AL575" s="144"/>
      <c r="AM575" s="144"/>
      <c r="AN575" s="144"/>
      <c r="AO575" s="144"/>
      <c r="AP575" s="144"/>
      <c r="AQ575" s="144"/>
      <c r="AR575" s="144"/>
      <c r="AS575" s="144"/>
      <c r="AT575" s="144"/>
    </row>
    <row r="576" spans="2:46" ht="15" customHeight="1"/>
    <row r="578"/>
    <row r="583" ht="15" customHeight="1"/>
    <row r="584" ht="15" customHeight="1"/>
    <row r="585"/>
    <row r="586"/>
  </sheetData>
  <mergeCells count="4">
    <mergeCell ref="BB3:BB4"/>
    <mergeCell ref="BC3:BC4"/>
    <mergeCell ref="BD3:BD4"/>
    <mergeCell ref="BE3:B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59CEF-0864-4BCF-A2F3-A5509FB1321F}">
  <sheetPr codeName="Sheet6"/>
  <dimension ref="A1:BF46"/>
  <sheetViews>
    <sheetView workbookViewId="0">
      <selection activeCell="AQ13" sqref="AQ13"/>
    </sheetView>
  </sheetViews>
  <sheetFormatPr defaultColWidth="0" defaultRowHeight="15" customHeight="1" zeroHeight="1" outlineLevelCol="1"/>
  <cols>
    <col min="1" max="4" width="1.85546875" style="143" customWidth="1"/>
    <col min="5" max="5" width="57.85546875" style="143" customWidth="1"/>
    <col min="6" max="6" width="1.85546875" style="143" customWidth="1"/>
    <col min="7" max="7" width="14.42578125" style="143" customWidth="1"/>
    <col min="8" max="8" width="8.28515625" style="143" customWidth="1"/>
    <col min="9" max="9" width="12.140625" style="143" customWidth="1"/>
    <col min="10" max="10" width="1.85546875" style="143" customWidth="1"/>
    <col min="11" max="41" width="12.140625" style="143" hidden="1" customWidth="1" outlineLevel="1"/>
    <col min="42" max="42" width="12.140625" style="143" customWidth="1" collapsed="1"/>
    <col min="43" max="46" width="12.140625" style="143" customWidth="1"/>
    <col min="47" max="47" width="1.85546875" style="143" customWidth="1"/>
    <col min="48" max="57" width="12.140625" style="143" hidden="1" customWidth="1"/>
    <col min="58" max="58" width="1.85546875" style="143" hidden="1" customWidth="1"/>
    <col min="59" max="16384" width="10.28515625" style="143" hidden="1"/>
  </cols>
  <sheetData>
    <row r="1" spans="1:58" s="135" customFormat="1" ht="19.5">
      <c r="A1" s="124" t="s">
        <v>159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row>
    <row r="2" spans="1:58" s="135" customFormat="1">
      <c r="A2" s="125"/>
      <c r="B2" s="136" t="s">
        <v>146</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row>
    <row r="3" spans="1:58" s="135" customFormat="1">
      <c r="A3" s="125"/>
      <c r="B3" s="125"/>
      <c r="C3" s="125"/>
      <c r="D3" s="125"/>
      <c r="E3" s="137" t="s">
        <v>111</v>
      </c>
      <c r="F3" s="137"/>
      <c r="G3" s="137" t="s">
        <v>113</v>
      </c>
      <c r="H3" s="137" t="s">
        <v>114</v>
      </c>
      <c r="I3" s="137" t="s">
        <v>115</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7"/>
      <c r="AI3" s="125"/>
      <c r="AJ3" s="125"/>
      <c r="AK3" s="125"/>
      <c r="AL3" s="125"/>
      <c r="AM3" s="125"/>
      <c r="AN3" s="125"/>
      <c r="AO3" s="125"/>
      <c r="AP3" s="137" t="s">
        <v>116</v>
      </c>
      <c r="AR3" s="125"/>
      <c r="AT3" s="125"/>
      <c r="AU3" s="125"/>
      <c r="AV3" s="125"/>
      <c r="AW3" s="125"/>
      <c r="AX3" s="125"/>
      <c r="AY3" s="137"/>
      <c r="BA3" s="125"/>
      <c r="BE3" s="125"/>
    </row>
    <row r="4" spans="1:58" s="135" customFormat="1">
      <c r="A4" s="125"/>
      <c r="B4" s="125"/>
      <c r="C4" s="125"/>
      <c r="D4" s="125"/>
      <c r="E4" s="125" t="s">
        <v>117</v>
      </c>
      <c r="F4" s="125"/>
      <c r="G4" s="139"/>
      <c r="H4" s="139"/>
      <c r="I4" s="140">
        <v>45016</v>
      </c>
      <c r="J4" s="139"/>
      <c r="K4" s="141">
        <v>33328</v>
      </c>
      <c r="L4" s="141">
        <v>33694</v>
      </c>
      <c r="M4" s="141">
        <v>34059</v>
      </c>
      <c r="N4" s="141">
        <v>34424</v>
      </c>
      <c r="O4" s="141">
        <v>34789</v>
      </c>
      <c r="P4" s="141">
        <v>35155</v>
      </c>
      <c r="Q4" s="141">
        <v>35520</v>
      </c>
      <c r="R4" s="141">
        <v>35885</v>
      </c>
      <c r="S4" s="141">
        <v>36250</v>
      </c>
      <c r="T4" s="141">
        <v>36616</v>
      </c>
      <c r="U4" s="141">
        <v>36981</v>
      </c>
      <c r="V4" s="141">
        <v>37346</v>
      </c>
      <c r="W4" s="141">
        <v>37711</v>
      </c>
      <c r="X4" s="141">
        <v>38077</v>
      </c>
      <c r="Y4" s="141">
        <v>38442</v>
      </c>
      <c r="Z4" s="141">
        <v>38807</v>
      </c>
      <c r="AA4" s="141">
        <v>39172</v>
      </c>
      <c r="AB4" s="141">
        <v>39538</v>
      </c>
      <c r="AC4" s="141">
        <v>39903</v>
      </c>
      <c r="AD4" s="141">
        <v>40268</v>
      </c>
      <c r="AE4" s="141">
        <v>40633</v>
      </c>
      <c r="AF4" s="141">
        <v>40999</v>
      </c>
      <c r="AG4" s="141">
        <v>41364</v>
      </c>
      <c r="AH4" s="141">
        <v>41729</v>
      </c>
      <c r="AI4" s="141">
        <v>42094</v>
      </c>
      <c r="AJ4" s="141">
        <v>42460</v>
      </c>
      <c r="AK4" s="141">
        <v>42825</v>
      </c>
      <c r="AL4" s="141">
        <v>43190</v>
      </c>
      <c r="AM4" s="141">
        <v>43555</v>
      </c>
      <c r="AN4" s="141">
        <v>43921</v>
      </c>
      <c r="AO4" s="141">
        <v>44286</v>
      </c>
      <c r="AP4" s="141">
        <v>44651</v>
      </c>
      <c r="AQ4" s="141">
        <v>45016</v>
      </c>
      <c r="AR4" s="141">
        <v>45382</v>
      </c>
      <c r="AS4" s="141">
        <v>45747</v>
      </c>
      <c r="AT4" s="141">
        <v>46112</v>
      </c>
      <c r="AU4" s="125"/>
      <c r="BE4" s="125"/>
    </row>
    <row r="5" spans="1:58" s="142" customFormat="1"/>
    <row r="6" spans="1:58">
      <c r="B6" s="144" t="s">
        <v>133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5"/>
      <c r="AV6" s="145"/>
      <c r="AW6" s="145"/>
      <c r="AX6" s="145"/>
    </row>
    <row r="7" spans="1:58">
      <c r="B7" s="176" t="s">
        <v>181</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46"/>
      <c r="AV7" s="146"/>
      <c r="AW7" s="146"/>
      <c r="AX7" s="146"/>
    </row>
    <row r="8" spans="1:58">
      <c r="B8" s="176" t="s">
        <v>160</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6"/>
      <c r="AV8" s="146"/>
      <c r="AW8" s="146"/>
      <c r="AX8" s="146"/>
    </row>
    <row r="9" spans="1:58">
      <c r="B9" s="176" t="s">
        <v>161</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46"/>
      <c r="AV9" s="146"/>
      <c r="AW9" s="146"/>
      <c r="AX9" s="146"/>
    </row>
    <row r="10" spans="1:58">
      <c r="E10" s="143" t="s">
        <v>162</v>
      </c>
      <c r="G10" s="143" t="s">
        <v>106</v>
      </c>
      <c r="H10" s="143" t="s">
        <v>182</v>
      </c>
      <c r="I10" s="177"/>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50"/>
      <c r="AI10" s="150"/>
      <c r="AJ10" s="150"/>
      <c r="AK10" s="150"/>
      <c r="AL10" s="150"/>
      <c r="AM10" s="150"/>
      <c r="AN10" s="150"/>
      <c r="AO10" s="150"/>
      <c r="AP10" s="150">
        <v>100.53382433620298</v>
      </c>
      <c r="AQ10" s="178">
        <v>95.611090527259819</v>
      </c>
      <c r="AR10" s="150">
        <v>113.85390047600141</v>
      </c>
      <c r="AS10" s="150">
        <v>112.37146219392585</v>
      </c>
      <c r="AT10" s="150">
        <v>106.72677663026225</v>
      </c>
      <c r="AU10" s="166"/>
      <c r="AV10" s="150"/>
      <c r="AW10" s="150"/>
      <c r="AX10" s="150"/>
      <c r="AY10" s="150"/>
      <c r="AZ10" s="150"/>
      <c r="BA10" s="166"/>
      <c r="BB10" s="166"/>
      <c r="BC10" s="166"/>
      <c r="BD10" s="166"/>
      <c r="BE10" s="166"/>
      <c r="BF10" s="166"/>
    </row>
    <row r="11" spans="1:58">
      <c r="E11" s="153" t="s">
        <v>163</v>
      </c>
      <c r="G11" s="153" t="s">
        <v>106</v>
      </c>
      <c r="H11" s="143" t="s">
        <v>88</v>
      </c>
      <c r="I11" s="177"/>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50"/>
      <c r="AI11" s="150"/>
      <c r="AJ11" s="150"/>
      <c r="AK11" s="150"/>
      <c r="AL11" s="150"/>
      <c r="AM11" s="150"/>
      <c r="AN11" s="150"/>
      <c r="AO11" s="150"/>
      <c r="AP11" s="150">
        <v>107.24840198434433</v>
      </c>
      <c r="AQ11" s="178">
        <v>178.06584123586373</v>
      </c>
      <c r="AR11" s="150">
        <v>98.851006916754329</v>
      </c>
      <c r="AS11" s="150">
        <v>86.241376386222527</v>
      </c>
      <c r="AT11" s="150">
        <v>94.39068091574957</v>
      </c>
      <c r="AU11" s="166"/>
      <c r="AV11" s="150"/>
      <c r="AW11" s="150"/>
      <c r="AX11" s="150"/>
      <c r="AY11" s="150"/>
      <c r="AZ11" s="150"/>
      <c r="BA11" s="166"/>
      <c r="BB11" s="166"/>
      <c r="BC11" s="166"/>
      <c r="BD11" s="166"/>
      <c r="BE11" s="166"/>
      <c r="BF11" s="166"/>
    </row>
    <row r="12" spans="1:58" s="153" customFormat="1">
      <c r="E12" s="153" t="s">
        <v>164</v>
      </c>
      <c r="G12" s="143" t="s">
        <v>106</v>
      </c>
      <c r="H12" s="143" t="s">
        <v>183</v>
      </c>
      <c r="I12" s="177"/>
      <c r="AH12" s="150"/>
      <c r="AI12" s="150"/>
      <c r="AJ12" s="150"/>
      <c r="AK12" s="150"/>
      <c r="AL12" s="150"/>
      <c r="AM12" s="150"/>
      <c r="AN12" s="150"/>
      <c r="AO12" s="150"/>
      <c r="AP12" s="150">
        <v>116.804321622784</v>
      </c>
      <c r="AQ12" s="178">
        <v>119.26126123908821</v>
      </c>
      <c r="AR12" s="150">
        <v>121.9952507272146</v>
      </c>
      <c r="AS12" s="150">
        <v>125.60255217682618</v>
      </c>
      <c r="AT12" s="150">
        <v>128.96129775169214</v>
      </c>
      <c r="AV12" s="150"/>
      <c r="AW12" s="150"/>
      <c r="AX12" s="150"/>
      <c r="AY12" s="150"/>
      <c r="AZ12" s="150"/>
    </row>
    <row r="13" spans="1:58" s="153" customFormat="1">
      <c r="E13" s="153" t="s">
        <v>165</v>
      </c>
      <c r="G13" s="143" t="s">
        <v>106</v>
      </c>
      <c r="H13" s="143" t="s">
        <v>184</v>
      </c>
      <c r="I13" s="177"/>
      <c r="AH13" s="150"/>
      <c r="AI13" s="150"/>
      <c r="AJ13" s="150"/>
      <c r="AK13" s="150"/>
      <c r="AL13" s="150"/>
      <c r="AM13" s="150"/>
      <c r="AN13" s="150"/>
      <c r="AO13" s="150"/>
      <c r="AP13" s="150">
        <v>67.523171599513262</v>
      </c>
      <c r="AQ13" s="178">
        <v>66.375928121844211</v>
      </c>
      <c r="AR13" s="150">
        <v>73.920643881402341</v>
      </c>
      <c r="AS13" s="150">
        <v>76.566384613181881</v>
      </c>
      <c r="AT13" s="150">
        <v>79.646424957108394</v>
      </c>
      <c r="AV13" s="150"/>
      <c r="AW13" s="150"/>
      <c r="AX13" s="150"/>
      <c r="AY13" s="150"/>
      <c r="AZ13" s="150"/>
    </row>
    <row r="14" spans="1:58">
      <c r="E14" s="143" t="s">
        <v>166</v>
      </c>
      <c r="G14" s="143" t="s">
        <v>106</v>
      </c>
      <c r="H14" s="143" t="s">
        <v>185</v>
      </c>
      <c r="I14" s="177"/>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50"/>
      <c r="AI14" s="150"/>
      <c r="AJ14" s="150"/>
      <c r="AK14" s="150"/>
      <c r="AL14" s="150"/>
      <c r="AM14" s="150"/>
      <c r="AN14" s="150"/>
      <c r="AO14" s="150"/>
      <c r="AP14" s="150">
        <v>5.3224158013036238</v>
      </c>
      <c r="AQ14" s="178">
        <v>0</v>
      </c>
      <c r="AR14" s="150">
        <v>0</v>
      </c>
      <c r="AS14" s="150">
        <v>0</v>
      </c>
      <c r="AT14" s="150">
        <v>0</v>
      </c>
      <c r="AU14" s="166"/>
      <c r="AV14" s="150"/>
      <c r="AW14" s="150"/>
      <c r="AX14" s="150"/>
      <c r="AY14" s="150"/>
      <c r="AZ14" s="150"/>
      <c r="BA14" s="166"/>
      <c r="BB14" s="166"/>
      <c r="BC14" s="166"/>
      <c r="BD14" s="166"/>
      <c r="BE14" s="166"/>
      <c r="BF14" s="166"/>
    </row>
    <row r="15" spans="1:58">
      <c r="E15" s="159" t="s">
        <v>167</v>
      </c>
      <c r="F15" s="159"/>
      <c r="G15" s="159" t="s">
        <v>106</v>
      </c>
      <c r="H15" s="159"/>
      <c r="I15" s="179"/>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50"/>
      <c r="AI15" s="150"/>
      <c r="AJ15" s="150"/>
      <c r="AK15" s="150"/>
      <c r="AL15" s="150"/>
      <c r="AM15" s="150"/>
      <c r="AN15" s="150"/>
      <c r="AO15" s="181"/>
      <c r="AP15" s="182">
        <v>397.43213534414821</v>
      </c>
      <c r="AQ15" s="182">
        <v>459.31412112405593</v>
      </c>
      <c r="AR15" s="182">
        <v>408.62080200137262</v>
      </c>
      <c r="AS15" s="182">
        <v>400.78177537015642</v>
      </c>
      <c r="AT15" s="182">
        <v>409.72518025481236</v>
      </c>
      <c r="AU15" s="166"/>
      <c r="AV15" s="150"/>
      <c r="AW15" s="150"/>
      <c r="AX15" s="150"/>
      <c r="AY15" s="150"/>
      <c r="AZ15" s="150"/>
      <c r="BA15" s="166"/>
      <c r="BB15" s="166"/>
      <c r="BC15" s="166"/>
      <c r="BD15" s="166"/>
      <c r="BE15" s="166"/>
      <c r="BF15" s="166"/>
    </row>
    <row r="16" spans="1:58" s="153" customFormat="1">
      <c r="E16" s="153" t="s">
        <v>168</v>
      </c>
      <c r="G16" s="143" t="s">
        <v>106</v>
      </c>
      <c r="H16" s="143" t="s">
        <v>186</v>
      </c>
      <c r="I16" s="177"/>
      <c r="AH16" s="150"/>
      <c r="AI16" s="150"/>
      <c r="AJ16" s="150"/>
      <c r="AK16" s="150"/>
      <c r="AL16" s="150"/>
      <c r="AM16" s="150"/>
      <c r="AN16" s="150"/>
      <c r="AO16" s="150"/>
      <c r="AP16" s="183">
        <v>0</v>
      </c>
      <c r="AQ16" s="184">
        <v>0</v>
      </c>
      <c r="AR16" s="183">
        <v>0</v>
      </c>
      <c r="AS16" s="183">
        <v>0</v>
      </c>
      <c r="AT16" s="183">
        <v>0</v>
      </c>
      <c r="AV16" s="150"/>
      <c r="AW16" s="150"/>
      <c r="AX16" s="150"/>
      <c r="AY16" s="150"/>
      <c r="AZ16" s="150"/>
    </row>
    <row r="17" spans="1:58">
      <c r="A17" s="153"/>
      <c r="B17" s="153"/>
      <c r="C17" s="153"/>
      <c r="D17" s="153"/>
      <c r="E17" s="143" t="s">
        <v>169</v>
      </c>
      <c r="G17" s="143" t="s">
        <v>106</v>
      </c>
      <c r="H17" s="143" t="s">
        <v>187</v>
      </c>
      <c r="I17" s="177"/>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50"/>
      <c r="AI17" s="150"/>
      <c r="AJ17" s="150"/>
      <c r="AK17" s="150"/>
      <c r="AL17" s="150"/>
      <c r="AM17" s="150"/>
      <c r="AN17" s="150"/>
      <c r="AO17" s="150"/>
      <c r="AP17" s="150">
        <v>0</v>
      </c>
      <c r="AQ17" s="150">
        <v>0</v>
      </c>
      <c r="AR17" s="150">
        <v>0</v>
      </c>
      <c r="AS17" s="150">
        <v>0</v>
      </c>
      <c r="AT17" s="150">
        <v>0</v>
      </c>
      <c r="AU17" s="166"/>
      <c r="AV17" s="150"/>
      <c r="AW17" s="150"/>
      <c r="AX17" s="150"/>
      <c r="AY17" s="150"/>
      <c r="AZ17" s="150"/>
      <c r="BA17" s="166"/>
      <c r="BB17" s="166"/>
      <c r="BC17" s="166"/>
      <c r="BD17" s="166"/>
      <c r="BE17" s="166"/>
      <c r="BF17" s="166"/>
    </row>
    <row r="18" spans="1:58">
      <c r="A18" s="153"/>
      <c r="B18" s="153"/>
      <c r="C18" s="153"/>
      <c r="D18" s="153"/>
      <c r="E18" s="143" t="s">
        <v>170</v>
      </c>
      <c r="G18" s="143" t="s">
        <v>106</v>
      </c>
      <c r="H18" s="143" t="s">
        <v>171</v>
      </c>
      <c r="I18" s="177"/>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50"/>
      <c r="AI18" s="150"/>
      <c r="AJ18" s="150"/>
      <c r="AK18" s="150"/>
      <c r="AL18" s="150"/>
      <c r="AM18" s="150"/>
      <c r="AN18" s="150"/>
      <c r="AO18" s="150"/>
      <c r="AP18" s="470">
        <v>-0.1</v>
      </c>
      <c r="AQ18" s="150">
        <v>-0.1</v>
      </c>
      <c r="AR18" s="150">
        <v>-0.1</v>
      </c>
      <c r="AS18" s="150">
        <v>-0.1</v>
      </c>
      <c r="AT18" s="150">
        <v>-0.1</v>
      </c>
      <c r="AU18" s="166"/>
      <c r="AV18" s="150"/>
      <c r="AW18" s="150"/>
      <c r="AX18" s="150"/>
      <c r="AY18" s="150"/>
      <c r="AZ18" s="150"/>
      <c r="BA18" s="166"/>
      <c r="BB18" s="166"/>
      <c r="BC18" s="166"/>
      <c r="BD18" s="166"/>
      <c r="BE18" s="166"/>
      <c r="BF18" s="166"/>
    </row>
    <row r="19" spans="1:58">
      <c r="A19" s="153"/>
      <c r="B19" s="153"/>
      <c r="C19" s="153"/>
      <c r="D19" s="153"/>
      <c r="E19" s="153" t="s">
        <v>172</v>
      </c>
      <c r="G19" s="143" t="s">
        <v>106</v>
      </c>
      <c r="H19" s="143" t="s">
        <v>24</v>
      </c>
      <c r="I19" s="177"/>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50"/>
      <c r="AI19" s="150"/>
      <c r="AJ19" s="150"/>
      <c r="AK19" s="150"/>
      <c r="AL19" s="150"/>
      <c r="AM19" s="150"/>
      <c r="AN19" s="150"/>
      <c r="AO19" s="150"/>
      <c r="AP19" s="150">
        <v>0</v>
      </c>
      <c r="AQ19" s="178">
        <v>0</v>
      </c>
      <c r="AR19" s="150">
        <v>0</v>
      </c>
      <c r="AS19" s="150">
        <v>0</v>
      </c>
      <c r="AT19" s="150">
        <v>0</v>
      </c>
      <c r="AU19" s="166"/>
      <c r="AV19" s="150"/>
      <c r="AW19" s="150"/>
      <c r="AX19" s="150"/>
      <c r="AY19" s="150"/>
      <c r="AZ19" s="150"/>
      <c r="BA19" s="166"/>
      <c r="BB19" s="166"/>
      <c r="BC19" s="166"/>
      <c r="BD19" s="166"/>
      <c r="BE19" s="166"/>
      <c r="BF19" s="166"/>
    </row>
    <row r="20" spans="1:58">
      <c r="A20" s="169"/>
      <c r="E20" s="143" t="s">
        <v>173</v>
      </c>
      <c r="G20" s="143" t="s">
        <v>106</v>
      </c>
      <c r="H20" s="143" t="s">
        <v>22</v>
      </c>
      <c r="I20" s="177"/>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50"/>
      <c r="AI20" s="150"/>
      <c r="AJ20" s="150"/>
      <c r="AK20" s="150"/>
      <c r="AL20" s="150"/>
      <c r="AM20" s="150"/>
      <c r="AN20" s="150"/>
      <c r="AO20" s="150"/>
      <c r="AP20" s="150">
        <v>1.5111613320160828</v>
      </c>
      <c r="AQ20" s="178">
        <v>1.3684855546955312</v>
      </c>
      <c r="AR20" s="150">
        <v>1.5183823529411755</v>
      </c>
      <c r="AS20" s="150">
        <v>1.6384803921568634</v>
      </c>
      <c r="AT20" s="150">
        <v>1.758578431372547</v>
      </c>
      <c r="AU20" s="166"/>
      <c r="AV20" s="150"/>
      <c r="AW20" s="150"/>
      <c r="AX20" s="150"/>
      <c r="AY20" s="150"/>
      <c r="AZ20" s="150"/>
      <c r="BA20" s="166"/>
      <c r="BB20" s="166"/>
      <c r="BC20" s="166"/>
      <c r="BD20" s="166"/>
      <c r="BE20" s="166"/>
      <c r="BF20" s="166"/>
    </row>
    <row r="21" spans="1:58">
      <c r="E21" s="153" t="s">
        <v>174</v>
      </c>
      <c r="G21" s="143" t="s">
        <v>106</v>
      </c>
      <c r="H21" s="143" t="s">
        <v>26</v>
      </c>
      <c r="I21" s="177"/>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50"/>
      <c r="AI21" s="150"/>
      <c r="AJ21" s="150"/>
      <c r="AK21" s="150"/>
      <c r="AL21" s="150"/>
      <c r="AM21" s="150"/>
      <c r="AN21" s="150"/>
      <c r="AO21" s="150"/>
      <c r="AP21" s="470">
        <v>1.8106711512363725</v>
      </c>
      <c r="AQ21" s="178">
        <v>2.851396386428473</v>
      </c>
      <c r="AR21" s="150">
        <v>5.9967879459877764</v>
      </c>
      <c r="AS21" s="150">
        <v>5.5637160390178773</v>
      </c>
      <c r="AT21" s="150">
        <v>4.3241997531021079</v>
      </c>
      <c r="AU21" s="166"/>
      <c r="AV21" s="150"/>
      <c r="AW21" s="150"/>
      <c r="AX21" s="150"/>
      <c r="AY21" s="150"/>
      <c r="AZ21" s="150"/>
      <c r="BA21" s="166"/>
      <c r="BB21" s="166"/>
      <c r="BC21" s="166"/>
      <c r="BD21" s="166"/>
      <c r="BE21" s="166"/>
      <c r="BF21" s="166"/>
    </row>
    <row r="22" spans="1:58">
      <c r="E22" s="159" t="s">
        <v>175</v>
      </c>
      <c r="F22" s="159"/>
      <c r="G22" s="159" t="s">
        <v>106</v>
      </c>
      <c r="H22" s="159"/>
      <c r="I22" s="17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0"/>
      <c r="AI22" s="150"/>
      <c r="AJ22" s="150"/>
      <c r="AK22" s="150"/>
      <c r="AL22" s="150"/>
      <c r="AM22" s="150"/>
      <c r="AN22" s="150"/>
      <c r="AO22" s="185"/>
      <c r="AP22" s="186">
        <v>400.65396782740061</v>
      </c>
      <c r="AQ22" s="186">
        <v>463.43400306517992</v>
      </c>
      <c r="AR22" s="186">
        <v>416.03597230030152</v>
      </c>
      <c r="AS22" s="186">
        <v>407.88397180133114</v>
      </c>
      <c r="AT22" s="186">
        <v>415.70795843928698</v>
      </c>
      <c r="AV22" s="150"/>
      <c r="AW22" s="150"/>
      <c r="AX22" s="150"/>
      <c r="AY22" s="150"/>
      <c r="AZ22" s="150"/>
    </row>
    <row r="23" spans="1:58">
      <c r="E23" s="143" t="s">
        <v>176</v>
      </c>
      <c r="G23" s="143" t="s">
        <v>106</v>
      </c>
      <c r="H23" s="143" t="s">
        <v>188</v>
      </c>
      <c r="I23" s="177"/>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50"/>
      <c r="AI23" s="150"/>
      <c r="AJ23" s="150"/>
      <c r="AK23" s="150"/>
      <c r="AL23" s="150"/>
      <c r="AM23" s="150"/>
      <c r="AN23" s="150"/>
      <c r="AO23" s="150"/>
      <c r="AP23" s="150">
        <v>19.675838450886513</v>
      </c>
      <c r="AQ23" s="150">
        <v>12.761616915662922</v>
      </c>
      <c r="AR23" s="150">
        <v>25.271547736940406</v>
      </c>
      <c r="AS23" s="150">
        <v>30.813737797802045</v>
      </c>
      <c r="AT23" s="150">
        <v>29.908829370212672</v>
      </c>
      <c r="AU23" s="166"/>
      <c r="AV23" s="150"/>
      <c r="AW23" s="150"/>
      <c r="AX23" s="150"/>
      <c r="AY23" s="150"/>
      <c r="AZ23" s="150"/>
      <c r="BA23" s="166"/>
      <c r="BB23" s="166"/>
      <c r="BC23" s="166"/>
      <c r="BD23" s="166"/>
      <c r="BE23" s="166"/>
      <c r="BF23" s="166"/>
    </row>
    <row r="24" spans="1:58">
      <c r="E24" s="143" t="s">
        <v>177</v>
      </c>
      <c r="G24" s="143" t="s">
        <v>106</v>
      </c>
      <c r="H24" s="143" t="s">
        <v>189</v>
      </c>
      <c r="I24" s="177"/>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50"/>
      <c r="AI24" s="150"/>
      <c r="AJ24" s="150"/>
      <c r="AK24" s="150"/>
      <c r="AL24" s="150"/>
      <c r="AM24" s="150"/>
      <c r="AN24" s="150"/>
      <c r="AO24" s="150"/>
      <c r="AP24" s="150">
        <v>0</v>
      </c>
      <c r="AQ24" s="150">
        <v>0</v>
      </c>
      <c r="AR24" s="150">
        <v>0</v>
      </c>
      <c r="AS24" s="150">
        <v>0</v>
      </c>
      <c r="AT24" s="150">
        <v>0</v>
      </c>
      <c r="AU24" s="166"/>
      <c r="AV24" s="150"/>
      <c r="AW24" s="150"/>
      <c r="AX24" s="150"/>
      <c r="AY24" s="150"/>
      <c r="AZ24" s="150"/>
      <c r="BA24" s="166"/>
      <c r="BB24" s="166"/>
      <c r="BC24" s="166"/>
      <c r="BD24" s="166"/>
      <c r="BE24" s="166"/>
      <c r="BF24" s="166"/>
    </row>
    <row r="25" spans="1:58">
      <c r="E25" s="159" t="s">
        <v>133</v>
      </c>
      <c r="F25" s="159"/>
      <c r="G25" s="159" t="s">
        <v>106</v>
      </c>
      <c r="H25" s="159" t="s">
        <v>30</v>
      </c>
      <c r="I25" s="179"/>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50"/>
      <c r="AI25" s="150"/>
      <c r="AJ25" s="150"/>
      <c r="AK25" s="150"/>
      <c r="AL25" s="150"/>
      <c r="AM25" s="150"/>
      <c r="AN25" s="150"/>
      <c r="AO25" s="185"/>
      <c r="AP25" s="469">
        <v>420.32980627828709</v>
      </c>
      <c r="AQ25" s="186">
        <v>476.19561998084282</v>
      </c>
      <c r="AR25" s="186">
        <v>441.30752003724194</v>
      </c>
      <c r="AS25" s="186">
        <v>438.69770959913319</v>
      </c>
      <c r="AT25" s="186">
        <v>445.61678780949967</v>
      </c>
      <c r="AU25" s="166"/>
      <c r="AV25" s="150"/>
      <c r="AW25" s="150"/>
      <c r="AX25" s="150"/>
      <c r="AY25" s="150"/>
      <c r="AZ25" s="150"/>
      <c r="BA25" s="166"/>
      <c r="BB25" s="166"/>
      <c r="BC25" s="166"/>
      <c r="BD25" s="166"/>
      <c r="BE25" s="166"/>
      <c r="BF25" s="166"/>
    </row>
    <row r="26" spans="1:58">
      <c r="E26" s="143" t="s">
        <v>178</v>
      </c>
      <c r="F26" s="159"/>
      <c r="G26" s="143" t="s">
        <v>106</v>
      </c>
      <c r="H26" s="159"/>
      <c r="I26" s="179"/>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50"/>
      <c r="AI26" s="150"/>
      <c r="AJ26" s="150"/>
      <c r="AK26" s="150"/>
      <c r="AL26" s="150"/>
      <c r="AM26" s="150"/>
      <c r="AN26" s="150"/>
      <c r="AO26" s="185"/>
      <c r="AP26" s="150">
        <v>0</v>
      </c>
      <c r="AQ26" s="150">
        <v>0</v>
      </c>
      <c r="AR26" s="150">
        <v>0</v>
      </c>
      <c r="AS26" s="150">
        <v>0</v>
      </c>
      <c r="AT26" s="150">
        <v>0</v>
      </c>
      <c r="AU26" s="166"/>
      <c r="AV26" s="150"/>
      <c r="AW26" s="150"/>
      <c r="AX26" s="150"/>
      <c r="AY26" s="150"/>
      <c r="AZ26" s="150"/>
      <c r="BA26" s="166"/>
      <c r="BB26" s="166"/>
      <c r="BC26" s="166"/>
      <c r="BD26" s="166"/>
      <c r="BE26" s="166"/>
      <c r="BF26" s="166"/>
    </row>
    <row r="27" spans="1:58">
      <c r="E27" s="143" t="s">
        <v>179</v>
      </c>
      <c r="F27" s="159"/>
      <c r="G27" s="143" t="s">
        <v>106</v>
      </c>
      <c r="H27" s="159"/>
      <c r="I27" s="179"/>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50"/>
      <c r="AI27" s="150"/>
      <c r="AJ27" s="150"/>
      <c r="AK27" s="150"/>
      <c r="AL27" s="150"/>
      <c r="AM27" s="150"/>
      <c r="AN27" s="150"/>
      <c r="AO27" s="185"/>
      <c r="AP27" s="150">
        <v>0.1</v>
      </c>
      <c r="AQ27" s="150">
        <v>0.1</v>
      </c>
      <c r="AR27" s="150">
        <v>0.1</v>
      </c>
      <c r="AS27" s="150">
        <v>0.1</v>
      </c>
      <c r="AT27" s="150">
        <v>0.1</v>
      </c>
      <c r="AU27" s="166"/>
      <c r="AV27" s="150"/>
      <c r="AW27" s="150"/>
      <c r="AX27" s="150"/>
      <c r="AY27" s="150"/>
      <c r="AZ27" s="150"/>
      <c r="BA27" s="166"/>
      <c r="BB27" s="166"/>
      <c r="BC27" s="166"/>
      <c r="BD27" s="166"/>
      <c r="BE27" s="166"/>
      <c r="BF27" s="166"/>
    </row>
    <row r="28" spans="1:58">
      <c r="E28" s="159" t="s">
        <v>180</v>
      </c>
      <c r="F28" s="159"/>
      <c r="G28" s="159" t="s">
        <v>106</v>
      </c>
      <c r="H28" s="159"/>
      <c r="I28" s="179"/>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50"/>
      <c r="AI28" s="150"/>
      <c r="AJ28" s="150"/>
      <c r="AK28" s="150"/>
      <c r="AL28" s="150"/>
      <c r="AM28" s="150"/>
      <c r="AN28" s="150"/>
      <c r="AO28" s="185"/>
      <c r="AP28" s="182">
        <v>420.42980627828712</v>
      </c>
      <c r="AQ28" s="182">
        <v>476.29561998084284</v>
      </c>
      <c r="AR28" s="182">
        <v>441.40752003724197</v>
      </c>
      <c r="AS28" s="182">
        <v>438.79770959913321</v>
      </c>
      <c r="AT28" s="584">
        <v>445.71678780949969</v>
      </c>
      <c r="AU28" s="166"/>
      <c r="AV28" s="150"/>
      <c r="AW28" s="150"/>
      <c r="AX28" s="150"/>
      <c r="AY28" s="150"/>
      <c r="AZ28" s="150"/>
      <c r="BA28" s="166"/>
      <c r="BB28" s="166"/>
      <c r="BC28" s="166"/>
      <c r="BD28" s="166"/>
      <c r="BE28" s="166"/>
      <c r="BF28" s="166"/>
    </row>
    <row r="29" spans="1:58" s="153" customFormat="1">
      <c r="A29" s="143"/>
      <c r="E29" s="143"/>
      <c r="G29" s="143"/>
      <c r="AO29" s="143"/>
    </row>
    <row r="30" spans="1:58">
      <c r="B30" s="144" t="s">
        <v>145</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5"/>
      <c r="AV30" s="145"/>
      <c r="AW30" s="145"/>
      <c r="AX30" s="145"/>
    </row>
    <row r="31" spans="1:58">
      <c r="AP31" s="187"/>
      <c r="AQ31" s="187"/>
      <c r="AR31" s="187"/>
      <c r="AS31" s="187"/>
      <c r="AT31" s="187"/>
    </row>
    <row r="35" spans="42:46" ht="15" hidden="1" customHeight="1">
      <c r="AP35" s="143">
        <v>1.9356540168711655E-3</v>
      </c>
      <c r="AQ35" s="143">
        <v>1.1477022788122274E-2</v>
      </c>
      <c r="AR35" s="143">
        <v>1.2762770988666359E-2</v>
      </c>
      <c r="AS35" s="143">
        <v>1.136654040444305E-2</v>
      </c>
      <c r="AT35" s="143">
        <v>9.9597269163601947E-3</v>
      </c>
    </row>
    <row r="36" spans="42:46" ht="15" hidden="1" customHeight="1">
      <c r="AP36" s="143">
        <v>1.15E-2</v>
      </c>
      <c r="AQ36" s="143">
        <v>1.15E-2</v>
      </c>
      <c r="AR36" s="143">
        <v>1.15E-2</v>
      </c>
      <c r="AS36" s="143">
        <v>1.15E-2</v>
      </c>
    </row>
    <row r="39" spans="42:46" ht="15" hidden="1" customHeight="1">
      <c r="AP39" s="143">
        <v>1</v>
      </c>
      <c r="AQ39" s="143">
        <v>1</v>
      </c>
      <c r="AR39" s="143">
        <v>1</v>
      </c>
      <c r="AS39" s="143">
        <v>1</v>
      </c>
    </row>
    <row r="40" spans="42:46" ht="15" hidden="1" customHeight="1">
      <c r="AP40" s="143">
        <v>0</v>
      </c>
      <c r="AQ40" s="143">
        <v>0</v>
      </c>
      <c r="AR40" s="143">
        <v>0</v>
      </c>
      <c r="AS40" s="143">
        <v>0</v>
      </c>
    </row>
    <row r="42" spans="42:46" ht="15" hidden="1" customHeight="1">
      <c r="AP42" s="143">
        <v>1.3435654016871166E-2</v>
      </c>
      <c r="AQ42" s="143">
        <v>2.2977022788122275E-2</v>
      </c>
      <c r="AR42" s="143">
        <v>2.426277098866636E-2</v>
      </c>
      <c r="AS42" s="143">
        <v>2.286654040444305E-2</v>
      </c>
    </row>
    <row r="44" spans="42:46" ht="15" hidden="1" customHeight="1">
      <c r="AP44" s="143">
        <v>441.39924100000002</v>
      </c>
      <c r="AQ44" s="143">
        <v>610.72415020086044</v>
      </c>
      <c r="AR44" s="143">
        <v>512.72483746219609</v>
      </c>
      <c r="AS44" s="143">
        <v>524.39545931047894</v>
      </c>
    </row>
    <row r="46" spans="42:46" ht="15" hidden="1" customHeight="1">
      <c r="AP46" s="143">
        <v>2.066165146909865</v>
      </c>
      <c r="AQ46" s="143">
        <v>3.5096277789483796</v>
      </c>
      <c r="AR46" s="143">
        <v>0</v>
      </c>
      <c r="AS46" s="143">
        <v>0</v>
      </c>
      <c r="AT46" s="143">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29DA-A554-44AD-B17A-7579D4ED1389}">
  <sheetPr codeName="Sheet5"/>
  <dimension ref="A1:BF125"/>
  <sheetViews>
    <sheetView zoomScale="55" zoomScaleNormal="55" workbookViewId="0">
      <selection activeCell="AT12" sqref="AT12"/>
    </sheetView>
  </sheetViews>
  <sheetFormatPr defaultColWidth="0" defaultRowHeight="15" zeroHeight="1" outlineLevelCol="1"/>
  <cols>
    <col min="1" max="3" width="1.85546875" style="143" customWidth="1"/>
    <col min="4" max="4" width="1.7109375" style="143" customWidth="1"/>
    <col min="5" max="5" width="61.7109375" style="143" customWidth="1"/>
    <col min="6" max="6" width="7.28515625" style="143" customWidth="1"/>
    <col min="7" max="7" width="14.42578125" style="143" customWidth="1"/>
    <col min="8" max="8" width="9.140625" style="143" customWidth="1"/>
    <col min="9" max="9" width="12.140625" style="143" customWidth="1"/>
    <col min="10" max="10" width="1.85546875" style="143" customWidth="1"/>
    <col min="11" max="40" width="12.140625" style="143" hidden="1" customWidth="1" outlineLevel="1"/>
    <col min="41" max="41" width="12.140625" style="143" customWidth="1" collapsed="1"/>
    <col min="42" max="46" width="12.140625" style="143" customWidth="1"/>
    <col min="47" max="47" width="1.85546875" style="143" customWidth="1"/>
    <col min="48" max="57" width="12.140625" style="143" hidden="1" customWidth="1"/>
    <col min="58" max="58" width="1.85546875" style="143" hidden="1" customWidth="1"/>
    <col min="59" max="16384" width="10.28515625" style="143" hidden="1"/>
  </cols>
  <sheetData>
    <row r="1" spans="1:57" s="135" customFormat="1" ht="19.5">
      <c r="A1" s="124" t="s">
        <v>110</v>
      </c>
      <c r="B1" s="125"/>
      <c r="C1" s="125"/>
      <c r="D1" s="125"/>
      <c r="E1" s="125"/>
      <c r="F1" s="125"/>
      <c r="G1" s="125"/>
      <c r="H1" s="125"/>
      <c r="I1" s="125"/>
      <c r="J1" s="126"/>
      <c r="K1" s="126"/>
      <c r="L1" s="126"/>
      <c r="M1" s="126"/>
      <c r="N1" s="126"/>
      <c r="O1" s="126"/>
      <c r="P1" s="126"/>
      <c r="Q1" s="126"/>
      <c r="R1" s="126"/>
      <c r="S1" s="126"/>
      <c r="T1" s="126"/>
      <c r="U1" s="126"/>
      <c r="V1" s="126"/>
      <c r="W1" s="126"/>
      <c r="X1" s="126"/>
      <c r="Y1" s="125"/>
      <c r="Z1" s="125"/>
      <c r="AA1" s="125"/>
      <c r="AB1" s="125"/>
      <c r="AC1" s="125"/>
      <c r="AD1" s="125"/>
      <c r="AE1" s="125"/>
      <c r="AF1" s="125"/>
      <c r="AG1" s="125"/>
      <c r="AH1" s="125"/>
      <c r="AI1" s="127"/>
      <c r="AJ1" s="128"/>
      <c r="AK1" s="125"/>
      <c r="AL1" s="128"/>
      <c r="AM1" s="125"/>
      <c r="AN1" s="128"/>
      <c r="AO1" s="496"/>
      <c r="AP1" s="488"/>
      <c r="AQ1" s="489"/>
      <c r="AR1" s="490"/>
      <c r="AS1" s="491"/>
      <c r="AT1" s="491"/>
      <c r="AU1" s="125"/>
      <c r="AV1" s="131"/>
      <c r="AW1" s="130"/>
      <c r="AX1" s="130"/>
      <c r="AY1" s="129"/>
      <c r="AZ1" s="130"/>
      <c r="BA1" s="132"/>
      <c r="BB1" s="133"/>
      <c r="BC1" s="133"/>
      <c r="BD1" s="134"/>
      <c r="BE1" s="125"/>
    </row>
    <row r="2" spans="1:57" s="135" customFormat="1">
      <c r="A2" s="125"/>
      <c r="B2" s="136" t="s">
        <v>146</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489"/>
      <c r="AP2" s="489"/>
      <c r="AQ2" s="497"/>
      <c r="AR2" s="489"/>
      <c r="AS2" s="497"/>
      <c r="AT2" s="489"/>
      <c r="AU2" s="125"/>
      <c r="AV2" s="125"/>
      <c r="AW2" s="125"/>
      <c r="AX2" s="125"/>
      <c r="AY2" s="125"/>
      <c r="BA2" s="125"/>
      <c r="BE2" s="125"/>
    </row>
    <row r="3" spans="1:57" s="135" customFormat="1">
      <c r="A3" s="125"/>
      <c r="B3" s="125"/>
      <c r="C3" s="125"/>
      <c r="D3" s="125"/>
      <c r="E3" s="137" t="s">
        <v>111</v>
      </c>
      <c r="F3" s="137" t="s">
        <v>112</v>
      </c>
      <c r="G3" s="137" t="s">
        <v>113</v>
      </c>
      <c r="H3" s="137" t="s">
        <v>114</v>
      </c>
      <c r="I3" s="137" t="s">
        <v>115</v>
      </c>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7"/>
      <c r="AI3" s="125"/>
      <c r="AJ3" s="125"/>
      <c r="AK3" s="125"/>
      <c r="AL3" s="125"/>
      <c r="AM3" s="125"/>
      <c r="AN3" s="125"/>
      <c r="AO3" s="489"/>
      <c r="AP3" s="498" t="s">
        <v>116</v>
      </c>
      <c r="AQ3" s="497"/>
      <c r="AR3" s="489"/>
      <c r="AS3" s="497"/>
      <c r="AT3" s="489"/>
      <c r="AU3" s="125"/>
      <c r="AV3" s="125"/>
      <c r="AW3" s="125"/>
      <c r="AX3" s="125"/>
      <c r="AY3" s="137"/>
      <c r="BA3" s="125"/>
      <c r="BE3" s="125"/>
    </row>
    <row r="4" spans="1:57" s="135" customFormat="1">
      <c r="A4" s="125"/>
      <c r="B4" s="125"/>
      <c r="C4" s="125"/>
      <c r="D4" s="125"/>
      <c r="E4" s="125" t="s">
        <v>117</v>
      </c>
      <c r="F4" s="125"/>
      <c r="G4" s="139"/>
      <c r="H4" s="139"/>
      <c r="I4" s="140">
        <v>45016</v>
      </c>
      <c r="J4" s="139"/>
      <c r="K4" s="141">
        <v>33328</v>
      </c>
      <c r="L4" s="141">
        <v>33694</v>
      </c>
      <c r="M4" s="141">
        <v>34059</v>
      </c>
      <c r="N4" s="141">
        <v>34424</v>
      </c>
      <c r="O4" s="141">
        <v>34789</v>
      </c>
      <c r="P4" s="141">
        <v>35155</v>
      </c>
      <c r="Q4" s="141">
        <v>35520</v>
      </c>
      <c r="R4" s="141">
        <v>35885</v>
      </c>
      <c r="S4" s="141">
        <v>36250</v>
      </c>
      <c r="T4" s="141">
        <v>36616</v>
      </c>
      <c r="U4" s="141">
        <v>36981</v>
      </c>
      <c r="V4" s="141">
        <v>37346</v>
      </c>
      <c r="W4" s="141">
        <v>37711</v>
      </c>
      <c r="X4" s="141">
        <v>38077</v>
      </c>
      <c r="Y4" s="141">
        <v>38442</v>
      </c>
      <c r="Z4" s="141">
        <v>38807</v>
      </c>
      <c r="AA4" s="141">
        <v>39172</v>
      </c>
      <c r="AB4" s="141">
        <v>39538</v>
      </c>
      <c r="AC4" s="141">
        <v>39903</v>
      </c>
      <c r="AD4" s="141">
        <v>40268</v>
      </c>
      <c r="AE4" s="141">
        <v>40633</v>
      </c>
      <c r="AF4" s="141">
        <v>40999</v>
      </c>
      <c r="AG4" s="141">
        <v>41364</v>
      </c>
      <c r="AH4" s="141">
        <v>41729</v>
      </c>
      <c r="AI4" s="141">
        <v>42094</v>
      </c>
      <c r="AJ4" s="141">
        <v>42460</v>
      </c>
      <c r="AK4" s="141">
        <v>42825</v>
      </c>
      <c r="AL4" s="141">
        <v>43190</v>
      </c>
      <c r="AM4" s="141">
        <v>43555</v>
      </c>
      <c r="AN4" s="141">
        <v>43921</v>
      </c>
      <c r="AO4" s="495">
        <v>44286</v>
      </c>
      <c r="AP4" s="495">
        <v>44651</v>
      </c>
      <c r="AQ4" s="495">
        <v>45016</v>
      </c>
      <c r="AR4" s="495">
        <v>45382</v>
      </c>
      <c r="AS4" s="495">
        <v>45747</v>
      </c>
      <c r="AT4" s="495">
        <v>46112</v>
      </c>
      <c r="AU4" s="125"/>
      <c r="BE4" s="125"/>
    </row>
    <row r="5" spans="1:57" s="142" customFormat="1">
      <c r="AO5" s="492"/>
      <c r="AP5" s="492"/>
      <c r="AQ5" s="492"/>
      <c r="AR5" s="492"/>
      <c r="AS5" s="492"/>
      <c r="AT5" s="492"/>
    </row>
    <row r="6" spans="1:57">
      <c r="B6" s="144" t="s">
        <v>118</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5"/>
      <c r="AV6" s="145"/>
      <c r="AW6" s="145"/>
      <c r="AX6" s="145"/>
    </row>
    <row r="7" spans="1:57">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row>
    <row r="8" spans="1:57" s="147" customFormat="1" ht="15" customHeight="1">
      <c r="C8" s="148" t="s">
        <v>110</v>
      </c>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494"/>
      <c r="AP8" s="494"/>
      <c r="AQ8" s="494"/>
      <c r="AR8" s="494"/>
      <c r="AS8" s="494"/>
      <c r="AT8" s="494"/>
      <c r="AU8" s="149"/>
      <c r="AV8" s="149"/>
      <c r="AW8" s="149"/>
      <c r="AX8" s="149"/>
    </row>
    <row r="9" spans="1:57" s="147" customFormat="1" ht="15" customHeight="1">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499"/>
      <c r="AP9" s="499"/>
      <c r="AQ9" s="499"/>
      <c r="AR9" s="499"/>
      <c r="AS9" s="499"/>
      <c r="AT9" s="499"/>
      <c r="AU9" s="149"/>
      <c r="AV9" s="149"/>
      <c r="AW9" s="149"/>
      <c r="AX9" s="149"/>
    </row>
    <row r="10" spans="1:57" s="147" customFormat="1" ht="15" customHeight="1">
      <c r="C10" s="149"/>
      <c r="D10" s="149"/>
      <c r="E10" s="143" t="s">
        <v>119</v>
      </c>
      <c r="G10" s="143" t="s">
        <v>120</v>
      </c>
      <c r="H10" s="147" t="s">
        <v>147</v>
      </c>
      <c r="AO10" s="500"/>
      <c r="AP10" s="493">
        <v>444.57249464691495</v>
      </c>
      <c r="AQ10" s="493">
        <v>581.88658922234413</v>
      </c>
      <c r="AR10" s="493">
        <v>573.77860936039167</v>
      </c>
      <c r="AS10" s="493">
        <v>549.1623552061227</v>
      </c>
      <c r="AT10" s="493" t="s">
        <v>148</v>
      </c>
      <c r="AU10" s="149"/>
      <c r="AV10" s="149"/>
      <c r="AW10" s="149"/>
      <c r="AX10" s="149"/>
    </row>
    <row r="11" spans="1:57" s="147" customFormat="1" ht="15" customHeight="1">
      <c r="C11" s="149"/>
      <c r="D11" s="149"/>
      <c r="E11" s="151" t="s">
        <v>121</v>
      </c>
      <c r="F11" s="151"/>
      <c r="G11" s="152" t="s">
        <v>120</v>
      </c>
      <c r="H11" s="151" t="s">
        <v>149</v>
      </c>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501"/>
      <c r="AP11" s="502">
        <v>0</v>
      </c>
      <c r="AQ11" s="502">
        <v>25.413257945944185</v>
      </c>
      <c r="AR11" s="502">
        <v>-19.521121231619993</v>
      </c>
      <c r="AS11" s="502">
        <v>-42.712218033276535</v>
      </c>
      <c r="AT11" s="502" t="s">
        <v>148</v>
      </c>
      <c r="AU11" s="149"/>
      <c r="AV11" s="149"/>
      <c r="AW11" s="149"/>
      <c r="AX11" s="149"/>
    </row>
    <row r="12" spans="1:57" s="147" customFormat="1" ht="15" customHeight="1">
      <c r="C12" s="149"/>
      <c r="D12" s="149"/>
      <c r="E12" s="149" t="s">
        <v>122</v>
      </c>
      <c r="F12" s="149"/>
      <c r="G12" s="143" t="s">
        <v>120</v>
      </c>
      <c r="H12" s="143" t="s">
        <v>150</v>
      </c>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499"/>
      <c r="AP12" s="153">
        <v>444.57249464691495</v>
      </c>
      <c r="AQ12" s="153">
        <v>607.29984716828835</v>
      </c>
      <c r="AR12" s="153">
        <v>554.25748812877168</v>
      </c>
      <c r="AS12" s="153">
        <v>506.45013717284615</v>
      </c>
      <c r="AT12" s="153">
        <v>559.22338890476556</v>
      </c>
      <c r="AU12" s="149"/>
      <c r="AV12" s="149"/>
      <c r="AW12" s="149"/>
      <c r="AX12" s="149"/>
    </row>
    <row r="13" spans="1:57" s="147" customFormat="1" ht="15" customHeight="1">
      <c r="C13" s="149"/>
      <c r="D13" s="149"/>
      <c r="E13" s="149"/>
      <c r="F13" s="149"/>
      <c r="G13" s="143"/>
      <c r="H13" s="143"/>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499"/>
      <c r="AP13" s="154"/>
      <c r="AQ13" s="154"/>
      <c r="AR13" s="154"/>
      <c r="AS13" s="154"/>
      <c r="AT13" s="154"/>
      <c r="AU13" s="149"/>
      <c r="AV13" s="149"/>
      <c r="AW13" s="149"/>
      <c r="AX13" s="149"/>
    </row>
    <row r="14" spans="1:57" s="147" customFormat="1" ht="15" customHeight="1">
      <c r="C14" s="149"/>
      <c r="D14" s="149"/>
      <c r="E14" s="147" t="s">
        <v>123</v>
      </c>
      <c r="G14" s="143" t="s">
        <v>120</v>
      </c>
      <c r="H14" s="147" t="s">
        <v>38</v>
      </c>
      <c r="AO14" s="500"/>
      <c r="AP14" s="493">
        <v>-1.7763200119361002</v>
      </c>
      <c r="AQ14" s="493">
        <v>-8.5324746376297167E-2</v>
      </c>
      <c r="AR14" s="493">
        <v>-0.92041881375649159</v>
      </c>
      <c r="AS14" s="493">
        <v>-1.544915171249958</v>
      </c>
      <c r="AT14" s="493">
        <v>-0.36957498425735252</v>
      </c>
      <c r="AU14" s="149"/>
      <c r="AV14" s="149"/>
      <c r="AW14" s="149"/>
      <c r="AX14" s="149"/>
    </row>
    <row r="15" spans="1:57" s="147" customFormat="1" ht="15" customHeight="1">
      <c r="C15" s="149"/>
      <c r="D15" s="149"/>
      <c r="E15" s="151" t="s">
        <v>124</v>
      </c>
      <c r="F15" s="155"/>
      <c r="G15" s="152" t="s">
        <v>120</v>
      </c>
      <c r="H15" s="155" t="s">
        <v>36</v>
      </c>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503"/>
      <c r="AP15" s="157">
        <v>2.066165146909865</v>
      </c>
      <c r="AQ15" s="157">
        <v>4.4949950580573139</v>
      </c>
      <c r="AR15" s="157">
        <v>19.710760543120525</v>
      </c>
      <c r="AS15" s="157">
        <v>-2.2252146511230739</v>
      </c>
      <c r="AT15" s="157">
        <v>0</v>
      </c>
      <c r="AU15" s="149"/>
      <c r="AV15" s="149"/>
      <c r="AW15" s="149"/>
      <c r="AX15" s="149"/>
    </row>
    <row r="16" spans="1:57" s="147" customFormat="1" ht="15" customHeight="1">
      <c r="C16" s="149"/>
      <c r="D16" s="149"/>
      <c r="E16" s="158" t="s">
        <v>125</v>
      </c>
      <c r="F16" s="118"/>
      <c r="G16" s="159" t="s">
        <v>120</v>
      </c>
      <c r="H16" s="118" t="s">
        <v>10</v>
      </c>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504">
        <v>438.16098772345765</v>
      </c>
      <c r="AP16" s="160">
        <v>444.86233978188869</v>
      </c>
      <c r="AQ16" s="161">
        <v>611.70951747996935</v>
      </c>
      <c r="AR16" s="614">
        <v>573.04782985813574</v>
      </c>
      <c r="AS16" s="161">
        <v>502.68000735047315</v>
      </c>
      <c r="AT16" s="161">
        <v>558.85381392050817</v>
      </c>
      <c r="AU16" s="149"/>
      <c r="AV16" s="149"/>
      <c r="AW16" s="149"/>
      <c r="AX16" s="149"/>
    </row>
    <row r="17" spans="1:50" ht="15.4" customHeight="1">
      <c r="A17" s="147"/>
    </row>
    <row r="18" spans="1:50" s="147" customFormat="1" ht="15" customHeight="1">
      <c r="C18" s="149"/>
      <c r="D18" s="149"/>
      <c r="E18" s="149" t="s">
        <v>126</v>
      </c>
      <c r="F18" s="149"/>
      <c r="G18" s="143" t="s">
        <v>120</v>
      </c>
      <c r="H18" s="143" t="s">
        <v>40</v>
      </c>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493">
        <v>436.11944202000006</v>
      </c>
      <c r="AP18" s="493">
        <v>440.4246928733333</v>
      </c>
      <c r="AQ18" s="493">
        <v>592.65317974052539</v>
      </c>
      <c r="AR18" s="493">
        <v>575.14856796733329</v>
      </c>
      <c r="AS18" s="493">
        <v>0</v>
      </c>
      <c r="AT18" s="493">
        <v>0</v>
      </c>
      <c r="AU18" s="149"/>
      <c r="AV18" s="149"/>
      <c r="AW18" s="149"/>
      <c r="AX18" s="149"/>
    </row>
    <row r="19" spans="1:50" s="147" customFormat="1" ht="15" customHeight="1">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499"/>
      <c r="AP19" s="499"/>
      <c r="AQ19" s="499"/>
      <c r="AR19" s="499"/>
      <c r="AS19" s="499"/>
      <c r="AT19" s="499"/>
      <c r="AU19" s="149"/>
      <c r="AV19" s="149"/>
      <c r="AW19" s="149"/>
      <c r="AX19" s="149"/>
    </row>
    <row r="20" spans="1:50" s="148" customFormat="1" ht="15" customHeight="1">
      <c r="A20" s="147"/>
      <c r="B20" s="147"/>
      <c r="C20" s="148" t="s">
        <v>127</v>
      </c>
      <c r="AO20" s="494"/>
      <c r="AP20" s="494"/>
      <c r="AQ20" s="494"/>
      <c r="AR20" s="494"/>
      <c r="AS20" s="494"/>
      <c r="AT20" s="494"/>
    </row>
    <row r="21" spans="1:50" s="147" customFormat="1" ht="15" customHeight="1">
      <c r="C21" s="149"/>
      <c r="D21" s="149"/>
      <c r="E21" s="149"/>
      <c r="F21" s="149"/>
      <c r="G21" s="149"/>
      <c r="H21" s="149"/>
      <c r="I21" s="149"/>
      <c r="J21" s="149"/>
      <c r="K21" s="149"/>
      <c r="L21" s="149"/>
      <c r="M21" s="149"/>
      <c r="N21" s="149"/>
      <c r="O21" s="149"/>
      <c r="P21" s="149"/>
      <c r="Q21" s="149"/>
      <c r="R21" s="149"/>
      <c r="S21" s="149"/>
      <c r="T21" s="149"/>
      <c r="U21" s="149"/>
      <c r="V21" s="149"/>
      <c r="W21" s="149"/>
      <c r="X21" s="149"/>
      <c r="AO21" s="500"/>
      <c r="AP21" s="500"/>
      <c r="AQ21" s="500"/>
      <c r="AR21" s="500"/>
      <c r="AS21" s="500"/>
      <c r="AT21" s="500"/>
    </row>
    <row r="22" spans="1:50" s="147" customFormat="1" ht="15" customHeight="1">
      <c r="C22" s="149"/>
      <c r="D22" s="149"/>
      <c r="E22" s="153" t="s">
        <v>128</v>
      </c>
      <c r="F22" s="153"/>
      <c r="G22" s="153" t="s">
        <v>129</v>
      </c>
      <c r="H22" s="149" t="s">
        <v>151</v>
      </c>
      <c r="I22" s="149"/>
      <c r="J22" s="149"/>
      <c r="K22" s="149"/>
      <c r="L22" s="149"/>
      <c r="M22" s="149"/>
      <c r="N22" s="149"/>
      <c r="O22" s="149"/>
      <c r="P22" s="149"/>
      <c r="Q22" s="149"/>
      <c r="R22" s="149"/>
      <c r="S22" s="149"/>
      <c r="T22" s="149"/>
      <c r="U22" s="149"/>
      <c r="V22" s="149"/>
      <c r="W22" s="149"/>
      <c r="X22" s="149"/>
      <c r="AO22" s="500"/>
      <c r="AP22" s="505">
        <v>3.07327524E-2</v>
      </c>
      <c r="AQ22" s="505">
        <v>2.9987242000000001E-2</v>
      </c>
      <c r="AR22" s="505">
        <v>3.3013577599999996E-2</v>
      </c>
      <c r="AS22" s="505">
        <v>3.3660465600000002E-2</v>
      </c>
      <c r="AT22" s="505"/>
    </row>
    <row r="23" spans="1:50" s="147" customFormat="1" ht="15" customHeight="1">
      <c r="C23" s="149"/>
      <c r="D23" s="149"/>
      <c r="E23" s="143" t="s">
        <v>130</v>
      </c>
      <c r="F23" s="153"/>
      <c r="G23" s="153" t="s">
        <v>131</v>
      </c>
      <c r="H23" s="149" t="s">
        <v>152</v>
      </c>
      <c r="I23" s="149"/>
      <c r="J23" s="149"/>
      <c r="K23" s="149"/>
      <c r="L23" s="149"/>
      <c r="M23" s="149"/>
      <c r="N23" s="149"/>
      <c r="O23" s="149"/>
      <c r="P23" s="149"/>
      <c r="Q23" s="149"/>
      <c r="R23" s="149"/>
      <c r="S23" s="149"/>
      <c r="T23" s="149"/>
      <c r="U23" s="149"/>
      <c r="V23" s="149"/>
      <c r="W23" s="149"/>
      <c r="X23" s="149"/>
      <c r="AO23" s="500"/>
      <c r="AP23" s="506">
        <v>1.0877412700751437</v>
      </c>
      <c r="AQ23" s="506">
        <v>1.0535380918213453</v>
      </c>
      <c r="AR23" s="506">
        <v>1.0069698327959613</v>
      </c>
      <c r="AS23" s="507">
        <v>1.002509256617788</v>
      </c>
      <c r="AT23" s="508"/>
    </row>
    <row r="24" spans="1:50" ht="15.4" customHeight="1">
      <c r="A24" s="147"/>
      <c r="B24" s="147"/>
      <c r="C24" s="149"/>
      <c r="D24" s="149"/>
      <c r="E24" s="143" t="s">
        <v>132</v>
      </c>
      <c r="G24" s="143" t="s">
        <v>109</v>
      </c>
      <c r="H24" s="143" t="s">
        <v>153</v>
      </c>
      <c r="AP24" s="162">
        <v>0.12117055320362469</v>
      </c>
      <c r="AQ24" s="162">
        <v>8.5130793537010252E-2</v>
      </c>
      <c r="AR24" s="162">
        <v>4.0213509511829892E-2</v>
      </c>
      <c r="AS24" s="163">
        <v>3.6254184963852465E-2</v>
      </c>
      <c r="AT24" s="164"/>
      <c r="AU24" s="149"/>
    </row>
    <row r="25" spans="1:50" s="147" customFormat="1" ht="15" customHeight="1">
      <c r="C25" s="149"/>
      <c r="D25" s="149"/>
      <c r="E25" s="149"/>
      <c r="F25" s="149"/>
      <c r="G25" s="149"/>
      <c r="H25" s="149"/>
      <c r="I25" s="149"/>
      <c r="J25" s="149"/>
      <c r="K25" s="149"/>
      <c r="L25" s="149"/>
      <c r="M25" s="149"/>
      <c r="N25" s="149"/>
      <c r="O25" s="149"/>
      <c r="P25" s="149"/>
      <c r="Q25" s="149"/>
      <c r="R25" s="149"/>
      <c r="S25" s="149"/>
      <c r="T25" s="149"/>
      <c r="U25" s="149"/>
      <c r="V25" s="149"/>
      <c r="W25" s="149"/>
      <c r="X25" s="149"/>
      <c r="AO25" s="500"/>
      <c r="AP25" s="165"/>
      <c r="AQ25" s="165"/>
      <c r="AR25" s="165"/>
      <c r="AS25" s="165"/>
      <c r="AT25" s="165"/>
    </row>
    <row r="26" spans="1:50">
      <c r="E26" s="143" t="s">
        <v>133</v>
      </c>
      <c r="G26" s="143" t="s">
        <v>106</v>
      </c>
      <c r="H26" s="143" t="s">
        <v>30</v>
      </c>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7"/>
      <c r="AI26" s="167"/>
      <c r="AJ26" s="167"/>
      <c r="AK26" s="167"/>
      <c r="AL26" s="167"/>
      <c r="AM26" s="167"/>
      <c r="AN26" s="150"/>
      <c r="AO26" s="493"/>
      <c r="AP26" s="493">
        <v>420.32980627828709</v>
      </c>
      <c r="AQ26" s="493">
        <v>476.19561998084282</v>
      </c>
      <c r="AR26" s="493">
        <v>441.30752003724194</v>
      </c>
      <c r="AS26" s="493">
        <v>438.69770959913319</v>
      </c>
      <c r="AT26" s="493">
        <v>445.61678780949967</v>
      </c>
      <c r="AU26" s="166"/>
    </row>
    <row r="27" spans="1:50" s="153" customFormat="1">
      <c r="E27" s="142" t="s">
        <v>134</v>
      </c>
      <c r="G27" s="153" t="s">
        <v>135</v>
      </c>
      <c r="H27" s="143" t="s">
        <v>32</v>
      </c>
      <c r="AP27" s="509">
        <v>1.0847835302284383</v>
      </c>
      <c r="AQ27" s="509">
        <v>1.1799638149272795</v>
      </c>
      <c r="AR27" s="509">
        <v>1.243136825996721</v>
      </c>
      <c r="AS27" s="509">
        <v>1.2518012818164204</v>
      </c>
      <c r="AT27" s="509">
        <v>1.2549423724669737</v>
      </c>
    </row>
    <row r="28" spans="1:50" s="153" customFormat="1">
      <c r="E28" s="142"/>
      <c r="H28" s="143"/>
      <c r="AP28" s="509"/>
      <c r="AQ28" s="509"/>
      <c r="AR28" s="509"/>
      <c r="AS28" s="509"/>
      <c r="AT28" s="509"/>
    </row>
    <row r="29" spans="1:50" s="153" customFormat="1">
      <c r="E29" s="143" t="s">
        <v>133</v>
      </c>
      <c r="G29" s="143" t="s">
        <v>120</v>
      </c>
      <c r="H29" s="143" t="s">
        <v>154</v>
      </c>
      <c r="AP29" s="153">
        <v>455.96685111479587</v>
      </c>
      <c r="AQ29" s="153">
        <v>561.8936004042564</v>
      </c>
      <c r="AR29" s="153">
        <v>548.60562974758136</v>
      </c>
      <c r="AS29" s="153">
        <v>549.1623552061227</v>
      </c>
      <c r="AT29" s="153">
        <v>559.22338890476556</v>
      </c>
    </row>
    <row r="30" spans="1:50" ht="15.4" customHeight="1">
      <c r="A30" s="153"/>
      <c r="B30" s="153"/>
      <c r="C30" s="153"/>
      <c r="D30" s="153"/>
      <c r="E30" s="152" t="s">
        <v>136</v>
      </c>
      <c r="F30" s="152"/>
      <c r="G30" s="152" t="s">
        <v>120</v>
      </c>
      <c r="H30" s="152" t="s">
        <v>34</v>
      </c>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510">
        <v>0</v>
      </c>
      <c r="AQ30" s="157">
        <v>12.775016944493355</v>
      </c>
      <c r="AR30" s="157">
        <v>-35.409152308164458</v>
      </c>
      <c r="AS30" s="157">
        <v>-42.712218033276535</v>
      </c>
      <c r="AT30" s="157">
        <v>0</v>
      </c>
      <c r="AW30" s="146"/>
    </row>
    <row r="31" spans="1:50" ht="15.4" customHeight="1">
      <c r="E31" s="143" t="s">
        <v>137</v>
      </c>
      <c r="G31" s="143" t="s">
        <v>120</v>
      </c>
      <c r="H31" s="143" t="s">
        <v>155</v>
      </c>
      <c r="AP31" s="153">
        <v>455.96685111479587</v>
      </c>
      <c r="AQ31" s="153">
        <v>574.66861734874976</v>
      </c>
      <c r="AR31" s="153">
        <v>513.19647743941687</v>
      </c>
      <c r="AS31" s="153">
        <v>506.45013717284615</v>
      </c>
      <c r="AT31" s="153">
        <v>559.22338890476556</v>
      </c>
    </row>
    <row r="32" spans="1:50" ht="15.4" customHeight="1">
      <c r="AP32" s="153"/>
      <c r="AQ32" s="153"/>
      <c r="AR32" s="153"/>
      <c r="AS32" s="153"/>
      <c r="AT32" s="153"/>
    </row>
    <row r="33" spans="1:50" s="147" customFormat="1" ht="15" customHeight="1">
      <c r="C33" s="148" t="s">
        <v>138</v>
      </c>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494"/>
      <c r="AP33" s="494"/>
      <c r="AQ33" s="494"/>
      <c r="AR33" s="494"/>
      <c r="AS33" s="494"/>
      <c r="AT33" s="494"/>
      <c r="AU33" s="149"/>
      <c r="AV33" s="149"/>
      <c r="AW33" s="149"/>
      <c r="AX33" s="149"/>
    </row>
    <row r="34" spans="1:50" s="147" customFormat="1" ht="1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499"/>
      <c r="AP34" s="499"/>
      <c r="AQ34" s="499"/>
      <c r="AR34" s="499"/>
      <c r="AS34" s="499"/>
      <c r="AT34" s="168"/>
      <c r="AU34" s="149"/>
      <c r="AV34" s="149"/>
      <c r="AW34" s="149"/>
      <c r="AX34" s="149"/>
    </row>
    <row r="35" spans="1:50" ht="15.4" customHeight="1">
      <c r="E35" s="142" t="s">
        <v>139</v>
      </c>
      <c r="G35" s="143" t="s">
        <v>109</v>
      </c>
      <c r="H35" s="143" t="s">
        <v>156</v>
      </c>
      <c r="AO35" s="511">
        <v>5.5921739130434752E-4</v>
      </c>
      <c r="AP35" s="511">
        <v>1.4230988142292492E-3</v>
      </c>
      <c r="AQ35" s="511">
        <v>2.284147802292566E-2</v>
      </c>
      <c r="AR35" s="511">
        <v>4.7753717243732043E-2</v>
      </c>
      <c r="AS35" s="511">
        <v>4.5626392568476705E-2</v>
      </c>
      <c r="AT35" s="511">
        <v>4.1496841000313651E-2</v>
      </c>
    </row>
    <row r="36" spans="1:50" ht="15.4" customHeight="1">
      <c r="E36" s="142" t="s">
        <v>140</v>
      </c>
      <c r="G36" s="143" t="s">
        <v>109</v>
      </c>
      <c r="AO36" s="511">
        <v>1.15E-2</v>
      </c>
      <c r="AP36" s="511">
        <v>1.15E-2</v>
      </c>
      <c r="AQ36" s="511">
        <v>1.15E-2</v>
      </c>
      <c r="AR36" s="511">
        <v>1.15E-2</v>
      </c>
      <c r="AS36" s="512">
        <v>1.15E-2</v>
      </c>
      <c r="AT36" s="511"/>
    </row>
    <row r="37" spans="1:50" ht="15.4" customHeight="1">
      <c r="A37" s="169"/>
      <c r="E37" s="142"/>
      <c r="AP37" s="170"/>
      <c r="AQ37" s="170"/>
      <c r="AR37" s="170"/>
      <c r="AS37" s="170"/>
      <c r="AT37" s="170"/>
    </row>
    <row r="38" spans="1:50" ht="15.4" customHeight="1">
      <c r="A38" s="169"/>
      <c r="E38" s="142" t="s">
        <v>141</v>
      </c>
      <c r="G38" s="143" t="s">
        <v>13</v>
      </c>
      <c r="I38" s="171">
        <v>0.06</v>
      </c>
      <c r="AP38" s="170"/>
      <c r="AQ38" s="170"/>
      <c r="AR38" s="170"/>
      <c r="AS38" s="170"/>
      <c r="AT38" s="170"/>
    </row>
    <row r="39" spans="1:50" ht="15.4" customHeight="1">
      <c r="A39" s="169"/>
      <c r="E39" s="142" t="s">
        <v>142</v>
      </c>
      <c r="G39" s="143" t="s">
        <v>135</v>
      </c>
      <c r="H39" s="142" t="s">
        <v>157</v>
      </c>
      <c r="AO39" s="513">
        <v>1</v>
      </c>
      <c r="AP39" s="513">
        <v>1</v>
      </c>
      <c r="AQ39" s="513">
        <v>1</v>
      </c>
      <c r="AR39" s="513">
        <v>1</v>
      </c>
      <c r="AS39" s="514">
        <v>1</v>
      </c>
      <c r="AT39" s="513"/>
    </row>
    <row r="40" spans="1:50" ht="15.4" customHeight="1">
      <c r="E40" s="142" t="s">
        <v>143</v>
      </c>
      <c r="F40" s="142"/>
      <c r="G40" s="143" t="s">
        <v>109</v>
      </c>
      <c r="H40" s="142" t="s">
        <v>158</v>
      </c>
      <c r="AO40" s="170">
        <v>0</v>
      </c>
      <c r="AP40" s="170">
        <v>0</v>
      </c>
      <c r="AQ40" s="170">
        <v>0</v>
      </c>
      <c r="AR40" s="170">
        <v>0</v>
      </c>
      <c r="AS40" s="172">
        <v>0</v>
      </c>
      <c r="AT40" s="170"/>
    </row>
    <row r="41" spans="1:50" ht="15.4" customHeight="1">
      <c r="A41" s="169"/>
      <c r="E41" s="142"/>
      <c r="F41" s="142"/>
      <c r="H41" s="142"/>
      <c r="AP41" s="170"/>
      <c r="AQ41" s="170"/>
      <c r="AR41" s="170"/>
      <c r="AS41" s="170"/>
      <c r="AT41" s="170"/>
    </row>
    <row r="42" spans="1:50" ht="15.4" customHeight="1">
      <c r="E42" s="142" t="s">
        <v>108</v>
      </c>
      <c r="G42" s="143" t="s">
        <v>109</v>
      </c>
      <c r="AO42" s="170">
        <v>1.2059217391304347E-2</v>
      </c>
      <c r="AP42" s="170">
        <v>1.2923098814229249E-2</v>
      </c>
      <c r="AQ42" s="170">
        <v>3.4341478022925656E-2</v>
      </c>
      <c r="AR42" s="170">
        <v>5.9253717243732046E-2</v>
      </c>
      <c r="AS42" s="172">
        <v>5.7126392568476708E-2</v>
      </c>
      <c r="AT42" s="170"/>
    </row>
    <row r="43" spans="1:50" s="119" customFormat="1">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row>
    <row r="44" spans="1:50" s="119" customFormat="1">
      <c r="E44" s="149" t="s">
        <v>144</v>
      </c>
      <c r="F44" s="149"/>
      <c r="G44" s="143" t="s">
        <v>120</v>
      </c>
      <c r="H44" s="143"/>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53">
        <v>436.11944202000006</v>
      </c>
      <c r="AP44" s="153">
        <v>440.4246928733333</v>
      </c>
      <c r="AQ44" s="153">
        <v>592.65317974052539</v>
      </c>
      <c r="AR44" s="153">
        <v>575.14856796733329</v>
      </c>
      <c r="AS44" s="173">
        <v>502.68000735047315</v>
      </c>
      <c r="AT44" s="153"/>
    </row>
    <row r="45" spans="1:50" s="119" customFormat="1">
      <c r="AO45"/>
      <c r="AP45"/>
      <c r="AQ45"/>
      <c r="AR45"/>
      <c r="AS45"/>
      <c r="AT45"/>
    </row>
    <row r="46" spans="1:50" s="119" customFormat="1" ht="15.4" customHeight="1">
      <c r="E46" s="149" t="s">
        <v>124</v>
      </c>
      <c r="G46" s="143" t="s">
        <v>120</v>
      </c>
      <c r="H46" s="142" t="s">
        <v>36</v>
      </c>
      <c r="AO46"/>
      <c r="AP46" s="174">
        <v>2.066165146909865</v>
      </c>
      <c r="AQ46" s="153">
        <v>4.4949950580573139</v>
      </c>
      <c r="AR46" s="153">
        <v>19.710760543120525</v>
      </c>
      <c r="AS46" s="153">
        <v>-2.2252146511230739</v>
      </c>
      <c r="AT46" s="153">
        <v>0</v>
      </c>
    </row>
    <row r="47" spans="1:50" s="119" customFormat="1" ht="15.4" customHeight="1">
      <c r="E47" s="143"/>
      <c r="F47" s="143"/>
      <c r="G47" s="143"/>
      <c r="H47" s="143"/>
      <c r="AO47"/>
      <c r="AP47"/>
      <c r="AQ47"/>
      <c r="AR47"/>
      <c r="AS47"/>
      <c r="AT47"/>
    </row>
    <row r="48" spans="1:50">
      <c r="B48" s="144" t="s">
        <v>145</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515"/>
      <c r="AQ48" s="144"/>
      <c r="AR48" s="144"/>
      <c r="AS48" s="144"/>
      <c r="AT48" s="144"/>
      <c r="AU48" s="145"/>
      <c r="AV48" s="145"/>
      <c r="AW48" s="145"/>
      <c r="AX48" s="145"/>
    </row>
    <row r="49" spans="42:49" ht="15.4" customHeight="1"/>
    <row r="50" spans="42:49" ht="15.4" hidden="1" customHeight="1">
      <c r="AW50" s="175"/>
    </row>
    <row r="51" spans="42:49" ht="15.4" hidden="1" customHeight="1"/>
    <row r="52" spans="42:49" ht="15.4" hidden="1" customHeight="1"/>
    <row r="53" spans="42:49" ht="15.4" hidden="1" customHeight="1"/>
    <row r="54" spans="42:49" ht="15.4" hidden="1" customHeight="1"/>
    <row r="55" spans="42:49" ht="15.4" hidden="1" customHeight="1">
      <c r="AP55" s="143">
        <v>0</v>
      </c>
      <c r="AQ55" s="143">
        <v>0</v>
      </c>
      <c r="AR55" s="143">
        <v>41.388108904062008</v>
      </c>
      <c r="AS55" s="143">
        <v>42.439906390076999</v>
      </c>
      <c r="AT55" s="143" t="s">
        <v>148</v>
      </c>
    </row>
    <row r="56" spans="42:49" ht="15.4" hidden="1" customHeight="1">
      <c r="AP56" s="143">
        <v>0</v>
      </c>
      <c r="AQ56" s="143">
        <v>0</v>
      </c>
      <c r="AR56" s="143">
        <v>91.990490168435514</v>
      </c>
      <c r="AS56" s="143">
        <v>0</v>
      </c>
      <c r="AT56" s="143" t="s">
        <v>148</v>
      </c>
    </row>
    <row r="57" spans="42:49" ht="15.4" hidden="1" customHeight="1">
      <c r="AP57" s="143">
        <v>0</v>
      </c>
      <c r="AQ57" s="143">
        <v>0</v>
      </c>
      <c r="AR57" s="143">
        <v>133.37859907249754</v>
      </c>
      <c r="AS57" s="143">
        <v>42.439906390076999</v>
      </c>
      <c r="AT57" s="143">
        <v>42.789125095562994</v>
      </c>
    </row>
    <row r="58" spans="42:49" ht="15.4" hidden="1" customHeight="1"/>
    <row r="59" spans="42:49" hidden="1">
      <c r="AP59" s="143">
        <v>-25.050196521728754</v>
      </c>
      <c r="AQ59" s="143">
        <v>1.9051448821237584</v>
      </c>
      <c r="AR59" s="143">
        <v>0</v>
      </c>
      <c r="AS59" s="143">
        <v>0</v>
      </c>
      <c r="AT59" s="143">
        <v>0</v>
      </c>
    </row>
    <row r="60" spans="42:49" hidden="1">
      <c r="AP60" s="143">
        <v>0.16998951438991081</v>
      </c>
      <c r="AQ60" s="143">
        <v>-52.502255037222774</v>
      </c>
      <c r="AR60" s="143">
        <v>-100.99854873562204</v>
      </c>
      <c r="AS60" s="143">
        <v>0</v>
      </c>
      <c r="AT60" s="143">
        <v>0</v>
      </c>
    </row>
    <row r="61" spans="42:49" hidden="1">
      <c r="AP61" s="143">
        <v>-24.880207007338843</v>
      </c>
      <c r="AQ61" s="143">
        <v>-50.597110155099017</v>
      </c>
      <c r="AR61" s="143">
        <v>32.380050336875499</v>
      </c>
      <c r="AS61" s="143">
        <v>42.439906390076999</v>
      </c>
      <c r="AT61" s="143">
        <v>42.789125095562994</v>
      </c>
    </row>
    <row r="63" spans="42:49" hidden="1">
      <c r="AP63" s="143">
        <v>27.54743831</v>
      </c>
      <c r="AQ63" s="143">
        <v>48.146000000000001</v>
      </c>
      <c r="AR63" s="143">
        <v>0</v>
      </c>
      <c r="AS63" s="143">
        <v>0</v>
      </c>
      <c r="AT63" s="143">
        <v>0</v>
      </c>
    </row>
    <row r="67" spans="42:46" hidden="1">
      <c r="AP67" s="143">
        <v>38.233479477021568</v>
      </c>
      <c r="AQ67" s="143">
        <v>32.548074598246338</v>
      </c>
      <c r="AR67" s="143">
        <v>33.345326474350045</v>
      </c>
      <c r="AS67" s="143">
        <v>34.083174922002122</v>
      </c>
      <c r="AT67" s="143">
        <v>34.519295524437311</v>
      </c>
    </row>
    <row r="69" spans="42:46" hidden="1">
      <c r="AP69" s="143">
        <v>41.475048839999999</v>
      </c>
      <c r="AQ69" s="143">
        <v>38.402500232493992</v>
      </c>
      <c r="AR69" s="143">
        <v>41.388108904062008</v>
      </c>
      <c r="AS69" s="143">
        <v>42.439906390076999</v>
      </c>
      <c r="AT69" s="143">
        <v>42.789125095562994</v>
      </c>
    </row>
    <row r="70" spans="42:46" hidden="1">
      <c r="AP70" s="143">
        <v>0</v>
      </c>
      <c r="AQ70" s="143">
        <v>46.496910531337676</v>
      </c>
      <c r="AR70" s="143">
        <v>91.990490168435514</v>
      </c>
      <c r="AS70" s="143">
        <v>0</v>
      </c>
      <c r="AT70" s="143">
        <v>0</v>
      </c>
    </row>
    <row r="71" spans="42:46" hidden="1">
      <c r="AP71" s="143">
        <v>41.475048839999999</v>
      </c>
      <c r="AQ71" s="143">
        <v>84.899410763831668</v>
      </c>
      <c r="AR71" s="143">
        <v>133.37859907249754</v>
      </c>
      <c r="AS71" s="143">
        <v>42.439906390076999</v>
      </c>
      <c r="AT71" s="143">
        <v>42.789125095562994</v>
      </c>
    </row>
    <row r="75" spans="42:46" hidden="1">
      <c r="AP75" s="143">
        <v>1</v>
      </c>
      <c r="AQ75" s="143">
        <v>1</v>
      </c>
      <c r="AR75" s="143">
        <v>1</v>
      </c>
      <c r="AS75" s="143">
        <v>1</v>
      </c>
    </row>
    <row r="76" spans="42:46" hidden="1">
      <c r="AP76" s="143">
        <v>-1.15E-2</v>
      </c>
      <c r="AQ76" s="143">
        <v>-1.15E-2</v>
      </c>
      <c r="AR76" s="143">
        <v>0</v>
      </c>
      <c r="AS76" s="143">
        <v>0</v>
      </c>
    </row>
    <row r="78" spans="42:46" hidden="1">
      <c r="AP78" s="143">
        <v>1.4230988142292494E-3</v>
      </c>
      <c r="AQ78" s="143">
        <v>2.2841478022925656E-2</v>
      </c>
      <c r="AR78" s="143">
        <v>5.9253717243732046E-2</v>
      </c>
      <c r="AS78" s="143">
        <v>5.7126392568476708E-2</v>
      </c>
    </row>
    <row r="80" spans="42:46" hidden="1">
      <c r="AP80" s="143">
        <v>27.54743831</v>
      </c>
      <c r="AQ80" s="143">
        <v>48.146000000000001</v>
      </c>
      <c r="AR80" s="143">
        <v>32.380050336875499</v>
      </c>
      <c r="AS80" s="143">
        <v>42.439906390076999</v>
      </c>
    </row>
    <row r="82" spans="42:46" hidden="1">
      <c r="AP82" s="143">
        <v>0.16998951438991081</v>
      </c>
      <c r="AQ82" s="143">
        <v>-52.502255037222774</v>
      </c>
      <c r="AR82" s="143">
        <v>-100.99854873562204</v>
      </c>
      <c r="AS82" s="143">
        <v>0</v>
      </c>
      <c r="AT82" s="143">
        <v>0</v>
      </c>
    </row>
    <row r="86" spans="42:46" hidden="1">
      <c r="AP86" s="143">
        <v>0</v>
      </c>
      <c r="AQ86" s="143">
        <v>0</v>
      </c>
      <c r="AR86" s="143">
        <v>26.029390310497945</v>
      </c>
      <c r="AS86" s="143">
        <v>0</v>
      </c>
      <c r="AT86" s="143" t="s">
        <v>148</v>
      </c>
    </row>
    <row r="87" spans="42:46" hidden="1">
      <c r="AP87" s="143">
        <v>0</v>
      </c>
      <c r="AQ87" s="143">
        <v>0</v>
      </c>
      <c r="AR87" s="143">
        <v>104.89649798394476</v>
      </c>
      <c r="AS87" s="143">
        <v>0</v>
      </c>
      <c r="AT87" s="143" t="s">
        <v>148</v>
      </c>
    </row>
    <row r="88" spans="42:46" hidden="1">
      <c r="AP88" s="143">
        <v>0</v>
      </c>
      <c r="AQ88" s="143">
        <v>0</v>
      </c>
      <c r="AR88" s="143">
        <v>130.9258882944427</v>
      </c>
      <c r="AS88" s="143">
        <v>0</v>
      </c>
      <c r="AT88" s="143">
        <v>0</v>
      </c>
    </row>
    <row r="90" spans="42:46" hidden="1">
      <c r="AP90" s="143">
        <v>0</v>
      </c>
      <c r="AQ90" s="143">
        <v>0</v>
      </c>
      <c r="AR90" s="143">
        <v>0</v>
      </c>
      <c r="AS90" s="143">
        <v>0</v>
      </c>
      <c r="AT90" s="143">
        <v>0</v>
      </c>
    </row>
    <row r="91" spans="42:46" hidden="1">
      <c r="AP91" s="143">
        <v>0</v>
      </c>
      <c r="AQ91" s="143">
        <v>-0.81692247919367589</v>
      </c>
      <c r="AR91" s="143">
        <v>-98.932626123906516</v>
      </c>
      <c r="AS91" s="143">
        <v>0</v>
      </c>
      <c r="AT91" s="143">
        <v>0</v>
      </c>
    </row>
    <row r="92" spans="42:46" hidden="1">
      <c r="AP92" s="143">
        <v>0</v>
      </c>
      <c r="AQ92" s="143">
        <v>-0.81692247919367589</v>
      </c>
      <c r="AR92" s="143">
        <v>31.993262170536184</v>
      </c>
      <c r="AS92" s="143">
        <v>0</v>
      </c>
      <c r="AT92" s="143">
        <v>0</v>
      </c>
    </row>
    <row r="94" spans="42:46" hidden="1">
      <c r="AP94" s="143">
        <v>0.80649999999999999</v>
      </c>
      <c r="AQ94" s="143">
        <v>95.906399999999991</v>
      </c>
      <c r="AR94" s="143">
        <v>0</v>
      </c>
      <c r="AS94" s="143">
        <v>0</v>
      </c>
      <c r="AT94" s="143">
        <v>0</v>
      </c>
    </row>
    <row r="98" spans="42:46" hidden="1">
      <c r="AP98" s="143">
        <v>0.74347505057544683</v>
      </c>
      <c r="AQ98" s="143">
        <v>81.285555622105989</v>
      </c>
      <c r="AR98" s="143">
        <v>20.971205034851266</v>
      </c>
      <c r="AS98" s="143">
        <v>0</v>
      </c>
      <c r="AT98" s="143">
        <v>0</v>
      </c>
    </row>
    <row r="100" spans="42:46" hidden="1">
      <c r="AP100" s="143">
        <v>0.80650948999999994</v>
      </c>
      <c r="AQ100" s="143">
        <v>95.90639714352001</v>
      </c>
      <c r="AR100" s="143">
        <v>26.029390310497945</v>
      </c>
      <c r="AS100" s="143">
        <v>0</v>
      </c>
      <c r="AT100" s="143">
        <v>0</v>
      </c>
    </row>
    <row r="101" spans="42:46" hidden="1">
      <c r="AP101" s="143">
        <v>0</v>
      </c>
      <c r="AQ101" s="143">
        <v>0.90416287980445398</v>
      </c>
      <c r="AR101" s="143">
        <v>104.89649798394476</v>
      </c>
      <c r="AS101" s="143">
        <v>0</v>
      </c>
      <c r="AT101" s="143">
        <v>0</v>
      </c>
    </row>
    <row r="102" spans="42:46" hidden="1">
      <c r="AP102" s="143">
        <v>0.80650948999999994</v>
      </c>
      <c r="AQ102" s="143">
        <v>96.81056002332447</v>
      </c>
      <c r="AR102" s="143">
        <v>130.9258882944427</v>
      </c>
      <c r="AS102" s="143">
        <v>0</v>
      </c>
      <c r="AT102" s="143">
        <v>0</v>
      </c>
    </row>
    <row r="106" spans="42:46" hidden="1">
      <c r="AP106" s="143">
        <v>1</v>
      </c>
      <c r="AQ106" s="143">
        <v>1</v>
      </c>
      <c r="AR106" s="143">
        <v>1</v>
      </c>
      <c r="AS106" s="143">
        <v>1</v>
      </c>
    </row>
    <row r="107" spans="42:46" hidden="1">
      <c r="AP107" s="143">
        <v>0</v>
      </c>
      <c r="AQ107" s="143">
        <v>-1.15E-2</v>
      </c>
      <c r="AR107" s="143">
        <v>0</v>
      </c>
      <c r="AS107" s="143">
        <v>0</v>
      </c>
    </row>
    <row r="109" spans="42:46" hidden="1">
      <c r="AP109" s="143">
        <v>1.2923098814229249E-2</v>
      </c>
      <c r="AQ109" s="143">
        <v>2.2841478022925656E-2</v>
      </c>
      <c r="AR109" s="143">
        <v>5.9253717243732046E-2</v>
      </c>
      <c r="AS109" s="143">
        <v>5.7126392568476708E-2</v>
      </c>
    </row>
    <row r="111" spans="42:46" hidden="1">
      <c r="AP111" s="143">
        <v>0.80649999999999999</v>
      </c>
      <c r="AQ111" s="143">
        <v>95.906399999999991</v>
      </c>
      <c r="AR111" s="143">
        <v>31.993262170536184</v>
      </c>
      <c r="AS111" s="143">
        <v>0</v>
      </c>
    </row>
    <row r="113" spans="42:46" hidden="1">
      <c r="AP113" s="143">
        <v>0</v>
      </c>
      <c r="AQ113" s="143">
        <v>-0.81692247919367589</v>
      </c>
      <c r="AR113" s="143">
        <v>-98.932626123906516</v>
      </c>
      <c r="AS113" s="143">
        <v>0</v>
      </c>
      <c r="AT113" s="143">
        <v>0</v>
      </c>
    </row>
    <row r="117" spans="42:46" hidden="1">
      <c r="AP117" s="143">
        <v>444.57249464691495</v>
      </c>
      <c r="AQ117" s="143">
        <v>581.88658922234413</v>
      </c>
      <c r="AR117" s="143">
        <v>506.36111014583167</v>
      </c>
      <c r="AS117" s="143">
        <v>498.90919695030129</v>
      </c>
      <c r="AT117" s="143">
        <v>0</v>
      </c>
    </row>
    <row r="118" spans="42:46" hidden="1">
      <c r="AP118" s="143">
        <v>0</v>
      </c>
      <c r="AQ118" s="143">
        <v>25.413257945944185</v>
      </c>
      <c r="AR118" s="143">
        <v>-216.40810938400026</v>
      </c>
      <c r="AS118" s="143">
        <v>-22.138611777325774</v>
      </c>
      <c r="AT118" s="143">
        <v>0</v>
      </c>
    </row>
    <row r="119" spans="42:46" hidden="1">
      <c r="AP119" s="143">
        <v>444.57249464691495</v>
      </c>
      <c r="AQ119" s="143">
        <v>607.29984716828835</v>
      </c>
      <c r="AR119" s="143">
        <v>289.95300076183145</v>
      </c>
      <c r="AS119" s="143">
        <v>476.77058517297553</v>
      </c>
      <c r="AT119" s="143">
        <v>497.60224936440898</v>
      </c>
    </row>
    <row r="121" spans="42:46" hidden="1">
      <c r="AP121" s="143">
        <v>23.273876509792654</v>
      </c>
      <c r="AQ121" s="143">
        <v>-1.9904696285000556</v>
      </c>
      <c r="AR121" s="143">
        <v>-0.91898282257919583</v>
      </c>
      <c r="AS121" s="143">
        <v>-1.5123004508629134</v>
      </c>
      <c r="AT121" s="143">
        <v>-0.3650487632122244</v>
      </c>
    </row>
    <row r="122" spans="42:46" hidden="1">
      <c r="AP122" s="143">
        <v>1.8961756325199541</v>
      </c>
      <c r="AQ122" s="143">
        <v>57.814172574473766</v>
      </c>
      <c r="AR122" s="143">
        <v>220.05602445496135</v>
      </c>
      <c r="AS122" s="143">
        <v>0</v>
      </c>
      <c r="AT122" s="143">
        <v>0</v>
      </c>
    </row>
    <row r="123" spans="42:46" hidden="1">
      <c r="AP123" s="143">
        <v>469.74254678922756</v>
      </c>
      <c r="AQ123" s="143">
        <v>663.123550114262</v>
      </c>
      <c r="AR123" s="143">
        <v>509.09004239421364</v>
      </c>
      <c r="AS123" s="143">
        <v>475.25828472211265</v>
      </c>
      <c r="AT123" s="143">
        <v>497.23720060119672</v>
      </c>
    </row>
    <row r="125" spans="42:46" hidden="1">
      <c r="AP125" s="143">
        <v>412.07075456333325</v>
      </c>
      <c r="AQ125" s="143">
        <v>448.20043898158792</v>
      </c>
      <c r="AR125" s="143">
        <v>0</v>
      </c>
      <c r="AS125" s="143">
        <v>0</v>
      </c>
      <c r="AT125" s="143">
        <v>0</v>
      </c>
    </row>
  </sheetData>
  <conditionalFormatting sqref="I38">
    <cfRule type="expression" dxfId="10" priority="19">
      <formula>#REF!=FALSE</formula>
    </cfRule>
  </conditionalFormatting>
  <conditionalFormatting sqref="AO35">
    <cfRule type="expression" dxfId="9" priority="4">
      <formula>#REF!=FALSE</formula>
    </cfRule>
  </conditionalFormatting>
  <conditionalFormatting sqref="AO18:AP18">
    <cfRule type="expression" dxfId="8" priority="3">
      <formula>#REF!=FALSE</formula>
    </cfRule>
  </conditionalFormatting>
  <conditionalFormatting sqref="AO36:AT36">
    <cfRule type="expression" dxfId="7" priority="10">
      <formula>#REF!=FALSE</formula>
    </cfRule>
  </conditionalFormatting>
  <conditionalFormatting sqref="AO39:AT40">
    <cfRule type="expression" dxfId="6" priority="5">
      <formula>#REF!=FALSE</formula>
    </cfRule>
  </conditionalFormatting>
  <conditionalFormatting sqref="AO42:AT42">
    <cfRule type="expression" dxfId="5" priority="6">
      <formula>#REF!=FALSE</formula>
    </cfRule>
  </conditionalFormatting>
  <conditionalFormatting sqref="AP23:AS23">
    <cfRule type="expression" dxfId="4" priority="1">
      <formula>#REF!=FALSE</formula>
    </cfRule>
  </conditionalFormatting>
  <conditionalFormatting sqref="AP14:AT16 AQ18:AT18 AP35:AT35 AP37:AT38 AP41:AT41">
    <cfRule type="expression" dxfId="3" priority="15">
      <formula>#REF!=FALSE</formula>
    </cfRule>
  </conditionalFormatting>
  <conditionalFormatting sqref="AP25:AT29">
    <cfRule type="expression" dxfId="2" priority="14">
      <formula>#REF!=FALSE</formula>
    </cfRule>
  </conditionalFormatting>
  <conditionalFormatting sqref="AP46:AT46">
    <cfRule type="expression" dxfId="1" priority="7">
      <formula>#REF!=FALSE</formula>
    </cfRule>
  </conditionalFormatting>
  <conditionalFormatting sqref="AQ30:AT30">
    <cfRule type="expression" dxfId="0" priority="12">
      <formula>#REF!=FALSE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Movement in AR</vt:lpstr>
      <vt:lpstr>ADJ term</vt:lpstr>
      <vt:lpstr>MOD 186</vt:lpstr>
      <vt:lpstr>MOD186 (excl SoLR)</vt:lpstr>
      <vt:lpstr>NTS split out</vt:lpstr>
      <vt:lpstr>INPUTS</vt:lpstr>
      <vt:lpstr>Inputs PCFM</vt:lpstr>
      <vt:lpstr>R PCFM</vt:lpstr>
      <vt:lpstr>AR PCFM</vt:lpstr>
      <vt:lpstr>Customer Bills</vt:lpstr>
      <vt:lpstr>Recovered (Collected) Revenue</vt:lpstr>
      <vt:lpstr>Sheet1</vt:lpstr>
      <vt:lpstr>Instructions</vt:lpstr>
      <vt:lpstr>'Movement in 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James Harris</cp:lastModifiedBy>
  <cp:lastPrinted>2022-06-08T08:31:09Z</cp:lastPrinted>
  <dcterms:created xsi:type="dcterms:W3CDTF">2021-07-26T14:13:21Z</dcterms:created>
  <dcterms:modified xsi:type="dcterms:W3CDTF">2023-08-22T08:54:13Z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MSIP_Label_2b73dd0b-afe1-4a46-943f-1bdb914b8a49_Enabled">
    <vt:lpwstr>true</vt:lpwstr>
  </property>
  <property fmtid="{D5CDD505-2E9C-101B-9397-08002B2CF9AE}" pid="10" name="MSIP_Label_2b73dd0b-afe1-4a46-943f-1bdb914b8a49_SetDate">
    <vt:lpwstr>2021-09-03T15:27:47Z</vt:lpwstr>
  </property>
  <property fmtid="{D5CDD505-2E9C-101B-9397-08002B2CF9AE}" pid="11" name="MSIP_Label_2b73dd0b-afe1-4a46-943f-1bdb914b8a49_Method">
    <vt:lpwstr>Standard</vt:lpwstr>
  </property>
  <property fmtid="{D5CDD505-2E9C-101B-9397-08002B2CF9AE}" pid="12" name="MSIP_Label_2b73dd0b-afe1-4a46-943f-1bdb914b8a49_Name">
    <vt:lpwstr>Internal</vt:lpwstr>
  </property>
  <property fmtid="{D5CDD505-2E9C-101B-9397-08002B2CF9AE}" pid="13" name="MSIP_Label_2b73dd0b-afe1-4a46-943f-1bdb914b8a49_SiteId">
    <vt:lpwstr>b9563cbc-9874-41ab-b448-7e0f61aff3eb</vt:lpwstr>
  </property>
  <property fmtid="{D5CDD505-2E9C-101B-9397-08002B2CF9AE}" pid="14" name="MSIP_Label_2b73dd0b-afe1-4a46-943f-1bdb914b8a49_ActionId">
    <vt:lpwstr>b21e04d9-d37c-4e0b-aefe-0000bd41ca3c</vt:lpwstr>
  </property>
  <property fmtid="{D5CDD505-2E9C-101B-9397-08002B2CF9AE}" pid="15" name="MSIP_Label_2b73dd0b-afe1-4a46-943f-1bdb914b8a49_ContentBits">
    <vt:lpwstr>1</vt:lpwstr>
  </property>
</Properties>
</file>