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w.sambridge\Desktop\"/>
    </mc:Choice>
  </mc:AlternateContent>
  <xr:revisionPtr revIDLastSave="0" documentId="8_{54A46F41-EF90-4389-ADEF-A5E0D16E9093}" xr6:coauthVersionLast="47" xr6:coauthVersionMax="47" xr10:uidLastSave="{00000000-0000-0000-0000-000000000000}"/>
  <bookViews>
    <workbookView xWindow="8730" yWindow="420" windowWidth="21600" windowHeight="11385" xr2:uid="{4D83F899-B5E0-4F4C-A82C-CBB793734D8F}"/>
  </bookViews>
  <sheets>
    <sheet name="MOD0186 (EE)" sheetId="1" r:id="rId1"/>
    <sheet name="MOD0186 (LO)" sheetId="2" r:id="rId2"/>
    <sheet name="MOD0186 (NW)" sheetId="3" r:id="rId3"/>
    <sheet name="MOD0186 (WM)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AICR">#REF!</definedName>
    <definedName name="AICR_adj">#REF!</definedName>
    <definedName name="AllOutputData">#REF!</definedName>
    <definedName name="AllOutputData_Start">#REF!</definedName>
    <definedName name="BPI">#REF!</definedName>
    <definedName name="CalculatedRevenue">#REF!</definedName>
    <definedName name="ChargesRevenue">#REF!</definedName>
    <definedName name="ClosingNetDebt">#REF!</definedName>
    <definedName name="ClosingRAV">#REF!</definedName>
    <definedName name="Dividend_RegEquity">#REF!</definedName>
    <definedName name="DividendCover">#REF!</definedName>
    <definedName name="DPN">#REF!</definedName>
    <definedName name="DRS">#REF!</definedName>
    <definedName name="EBITDA_RAV">#REF!</definedName>
    <definedName name="EIC">#REF!</definedName>
    <definedName name="FFO_ICR_accretion">#REF!</definedName>
    <definedName name="FFO_ICR_accretion_adj">#REF!</definedName>
    <definedName name="FFO_ICR_cash">#REF!</definedName>
    <definedName name="FFO_ICR_cash_adj">#REF!</definedName>
    <definedName name="FFO_NetDebt">#REF!</definedName>
    <definedName name="FFO_NetDebt_adj">#REF!</definedName>
    <definedName name="FM">#REF!</definedName>
    <definedName name="GDNpf">#REF!</definedName>
    <definedName name="Gearing">#REF!</definedName>
    <definedName name="INN">#REF!</definedName>
    <definedName name="m_identity">#REF!</definedName>
    <definedName name="m_PCFM_year_t">#REF!</definedName>
    <definedName name="NumberofYear">#REF!</definedName>
    <definedName name="ODI">#REF!</definedName>
    <definedName name="OperatingRevenue">#REF!</definedName>
    <definedName name="OutputSummaryTable">#REF!</definedName>
    <definedName name="PMICR_nominal">#REF!</definedName>
    <definedName name="PMICR_nominal_adj">#REF!</definedName>
    <definedName name="PT">#REF!</definedName>
    <definedName name="RCF_NetDebt">#REF!</definedName>
    <definedName name="RCF_NetDebt_adj">#REF!</definedName>
    <definedName name="RegulatedEquity">#REF!</definedName>
    <definedName name="RiskAfterRecalcMacro" hidden="1">"Simulation"</definedName>
    <definedName name="RiskAfterSimMacro" hidden="1">"Reset"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RE">#REF!</definedName>
    <definedName name="RoRE_links">#REF!</definedName>
    <definedName name="RoRE_scenarioindex">#REF!</definedName>
    <definedName name="RoRE_values">#REF!</definedName>
    <definedName name="RoREOutputSummaryTable">#REF!</definedName>
    <definedName name="RoREranges_centralcase">#REF!</definedName>
    <definedName name="RoREranges_centralcase_fin">#REF!</definedName>
    <definedName name="RTN">#REF!</definedName>
    <definedName name="RTNA">#REF!</definedName>
    <definedName name="Run_Companies">#REF!</definedName>
    <definedName name="Run_FinScenarios">#REF!</definedName>
    <definedName name="Run_ModScenarios">#REF!</definedName>
    <definedName name="SAPBEXhrIndnt" hidden="1">"Wide"</definedName>
    <definedName name="SAPsysID" hidden="1">"708C5W7SBKP804JT78WJ0JNKI"</definedName>
    <definedName name="SAPwbID" hidden="1">"ARS"</definedName>
    <definedName name="Table_scenarioindex">#REF!</definedName>
    <definedName name="TAX">#REF!</definedName>
    <definedName name="TAX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6" i="4" l="1"/>
  <c r="B146" i="4"/>
  <c r="V145" i="4"/>
  <c r="B145" i="4"/>
  <c r="V141" i="4"/>
  <c r="V140" i="4"/>
  <c r="V139" i="4"/>
  <c r="V138" i="4"/>
  <c r="V137" i="4"/>
  <c r="V135" i="4"/>
  <c r="V134" i="4"/>
  <c r="V130" i="4"/>
  <c r="V129" i="4"/>
  <c r="V128" i="4"/>
  <c r="V127" i="4"/>
  <c r="V126" i="4"/>
  <c r="V125" i="4"/>
  <c r="V121" i="4"/>
  <c r="V120" i="4"/>
  <c r="V119" i="4"/>
  <c r="V118" i="4"/>
  <c r="V117" i="4"/>
  <c r="V116" i="4"/>
  <c r="V114" i="4"/>
  <c r="F121" i="4"/>
  <c r="V113" i="4"/>
  <c r="V111" i="4"/>
  <c r="V109" i="4"/>
  <c r="T96" i="4"/>
  <c r="G96" i="4"/>
  <c r="S96" i="4" s="1"/>
  <c r="V95" i="4"/>
  <c r="T95" i="4"/>
  <c r="S95" i="4"/>
  <c r="J95" i="4"/>
  <c r="J96" i="4" s="1"/>
  <c r="V96" i="4" s="1"/>
  <c r="V94" i="4"/>
  <c r="U94" i="4"/>
  <c r="S94" i="4"/>
  <c r="K95" i="4"/>
  <c r="I95" i="4"/>
  <c r="H94" i="4"/>
  <c r="T94" i="4" s="1"/>
  <c r="G94" i="4"/>
  <c r="T93" i="4"/>
  <c r="H93" i="4"/>
  <c r="T88" i="4" s="1"/>
  <c r="S88" i="4"/>
  <c r="G88" i="4"/>
  <c r="S87" i="4"/>
  <c r="G87" i="4"/>
  <c r="S86" i="4"/>
  <c r="G86" i="4"/>
  <c r="Y85" i="4"/>
  <c r="H85" i="4"/>
  <c r="H47" i="4" s="1"/>
  <c r="G85" i="4"/>
  <c r="S85" i="4" s="1"/>
  <c r="W84" i="4"/>
  <c r="V84" i="4"/>
  <c r="U84" i="4"/>
  <c r="T84" i="4"/>
  <c r="G84" i="4"/>
  <c r="S84" i="4" s="1"/>
  <c r="T83" i="4"/>
  <c r="G83" i="4"/>
  <c r="S83" i="4" s="1"/>
  <c r="T82" i="4"/>
  <c r="G82" i="4"/>
  <c r="S82" i="4" s="1"/>
  <c r="T81" i="4"/>
  <c r="G81" i="4"/>
  <c r="S81" i="4" s="1"/>
  <c r="T80" i="4"/>
  <c r="G80" i="4"/>
  <c r="S80" i="4" s="1"/>
  <c r="T79" i="4"/>
  <c r="G79" i="4"/>
  <c r="S79" i="4" s="1"/>
  <c r="T78" i="4"/>
  <c r="G78" i="4"/>
  <c r="S78" i="4" s="1"/>
  <c r="F78" i="4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G77" i="4"/>
  <c r="T73" i="4"/>
  <c r="S73" i="4"/>
  <c r="W72" i="4"/>
  <c r="V72" i="4"/>
  <c r="U72" i="4"/>
  <c r="T72" i="4"/>
  <c r="S72" i="4"/>
  <c r="W71" i="4"/>
  <c r="V71" i="4"/>
  <c r="U71" i="4"/>
  <c r="T71" i="4"/>
  <c r="S71" i="4"/>
  <c r="W70" i="4"/>
  <c r="V70" i="4"/>
  <c r="U70" i="4"/>
  <c r="T70" i="4"/>
  <c r="S70" i="4"/>
  <c r="T69" i="4"/>
  <c r="S69" i="4"/>
  <c r="T61" i="4"/>
  <c r="S61" i="4"/>
  <c r="W60" i="4"/>
  <c r="V60" i="4"/>
  <c r="U60" i="4"/>
  <c r="T60" i="4"/>
  <c r="S60" i="4"/>
  <c r="W59" i="4"/>
  <c r="V59" i="4"/>
  <c r="U59" i="4"/>
  <c r="T59" i="4"/>
  <c r="S59" i="4"/>
  <c r="W58" i="4"/>
  <c r="V58" i="4"/>
  <c r="U58" i="4"/>
  <c r="T58" i="4"/>
  <c r="S58" i="4"/>
  <c r="T57" i="4"/>
  <c r="S57" i="4"/>
  <c r="S54" i="4"/>
  <c r="S52" i="4"/>
  <c r="F52" i="4"/>
  <c r="W50" i="4"/>
  <c r="V50" i="4"/>
  <c r="U50" i="4"/>
  <c r="T50" i="4"/>
  <c r="S50" i="4"/>
  <c r="W49" i="4"/>
  <c r="V49" i="4"/>
  <c r="T49" i="4"/>
  <c r="S49" i="4"/>
  <c r="U49" i="4"/>
  <c r="V48" i="4"/>
  <c r="U48" i="4"/>
  <c r="S48" i="4"/>
  <c r="W48" i="4"/>
  <c r="T48" i="4"/>
  <c r="G47" i="4"/>
  <c r="W42" i="4"/>
  <c r="T42" i="4"/>
  <c r="T41" i="4"/>
  <c r="H41" i="4"/>
  <c r="W40" i="4"/>
  <c r="T40" i="4"/>
  <c r="S40" i="4"/>
  <c r="U40" i="4"/>
  <c r="S42" i="4"/>
  <c r="V39" i="4"/>
  <c r="U39" i="4"/>
  <c r="S39" i="4"/>
  <c r="W39" i="4"/>
  <c r="T39" i="4"/>
  <c r="T35" i="4"/>
  <c r="G35" i="4"/>
  <c r="S35" i="4" s="1"/>
  <c r="U34" i="4"/>
  <c r="T34" i="4"/>
  <c r="W32" i="4"/>
  <c r="V32" i="4"/>
  <c r="T32" i="4"/>
  <c r="U32" i="4"/>
  <c r="S32" i="4"/>
  <c r="V31" i="4"/>
  <c r="U31" i="4"/>
  <c r="T31" i="4"/>
  <c r="J34" i="4"/>
  <c r="J35" i="4" s="1"/>
  <c r="V35" i="4" s="1"/>
  <c r="W30" i="4"/>
  <c r="V30" i="4"/>
  <c r="T30" i="4"/>
  <c r="S30" i="4"/>
  <c r="U30" i="4"/>
  <c r="W29" i="4"/>
  <c r="V29" i="4"/>
  <c r="T29" i="4"/>
  <c r="S29" i="4"/>
  <c r="U29" i="4"/>
  <c r="W28" i="4"/>
  <c r="V28" i="4"/>
  <c r="T28" i="4"/>
  <c r="U28" i="4"/>
  <c r="S26" i="4"/>
  <c r="J25" i="4"/>
  <c r="V25" i="4" s="1"/>
  <c r="V26" i="4" s="1"/>
  <c r="E26" i="4"/>
  <c r="T25" i="4"/>
  <c r="G25" i="4"/>
  <c r="S25" i="4" s="1"/>
  <c r="T24" i="4"/>
  <c r="T22" i="4"/>
  <c r="T26" i="4" s="1"/>
  <c r="J22" i="4"/>
  <c r="V22" i="4" s="1"/>
  <c r="G22" i="4"/>
  <c r="S22" i="4" s="1"/>
  <c r="W21" i="4"/>
  <c r="V21" i="4"/>
  <c r="U21" i="4"/>
  <c r="T21" i="4"/>
  <c r="S21" i="4"/>
  <c r="V20" i="4"/>
  <c r="U20" i="4"/>
  <c r="T20" i="4"/>
  <c r="S20" i="4"/>
  <c r="W20" i="4"/>
  <c r="V19" i="4"/>
  <c r="U19" i="4"/>
  <c r="T19" i="4"/>
  <c r="S19" i="4"/>
  <c r="W19" i="4"/>
  <c r="V18" i="4"/>
  <c r="T18" i="4"/>
  <c r="S18" i="4"/>
  <c r="W18" i="4"/>
  <c r="U18" i="4"/>
  <c r="V17" i="4"/>
  <c r="U17" i="4"/>
  <c r="T17" i="4"/>
  <c r="S17" i="4"/>
  <c r="W17" i="4"/>
  <c r="V12" i="4"/>
  <c r="S12" i="4"/>
  <c r="B12" i="4"/>
  <c r="B17" i="4" s="1"/>
  <c r="B18" i="4" s="1"/>
  <c r="B19" i="4" s="1"/>
  <c r="B20" i="4" s="1"/>
  <c r="B21" i="4" s="1"/>
  <c r="B22" i="4" s="1"/>
  <c r="B24" i="4" s="1"/>
  <c r="B25" i="4" s="1"/>
  <c r="B26" i="4" s="1"/>
  <c r="B28" i="4" s="1"/>
  <c r="B29" i="4" s="1"/>
  <c r="B30" i="4" s="1"/>
  <c r="B31" i="4" s="1"/>
  <c r="B32" i="4" s="1"/>
  <c r="B34" i="4" s="1"/>
  <c r="B35" i="4" s="1"/>
  <c r="B39" i="4" s="1"/>
  <c r="B40" i="4" s="1"/>
  <c r="B41" i="4" s="1"/>
  <c r="B42" i="4" s="1"/>
  <c r="B46" i="4" s="1"/>
  <c r="B47" i="4" s="1"/>
  <c r="B48" i="4" s="1"/>
  <c r="B49" i="4" s="1"/>
  <c r="B50" i="4" s="1"/>
  <c r="B51" i="4" s="1"/>
  <c r="B54" i="4" s="1"/>
  <c r="B55" i="4" s="1"/>
  <c r="B57" i="4" s="1"/>
  <c r="B58" i="4" s="1"/>
  <c r="B59" i="4" s="1"/>
  <c r="B60" i="4" s="1"/>
  <c r="B61" i="4" s="1"/>
  <c r="B65" i="4" s="1"/>
  <c r="B66" i="4" s="1"/>
  <c r="B67" i="4" s="1"/>
  <c r="B69" i="4" s="1"/>
  <c r="B70" i="4" s="1"/>
  <c r="B71" i="4" s="1"/>
  <c r="B72" i="4" s="1"/>
  <c r="B73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3" i="4" s="1"/>
  <c r="B94" i="4" s="1"/>
  <c r="B95" i="4" s="1"/>
  <c r="B96" i="4" s="1"/>
  <c r="B100" i="4" s="1"/>
  <c r="B101" i="4" s="1"/>
  <c r="B102" i="4" s="1"/>
  <c r="B103" i="4" s="1"/>
  <c r="B109" i="4" s="1"/>
  <c r="B110" i="4" s="1"/>
  <c r="B111" i="4" s="1"/>
  <c r="T11" i="4"/>
  <c r="H11" i="4"/>
  <c r="G11" i="4"/>
  <c r="S11" i="4" s="1"/>
  <c r="T10" i="4"/>
  <c r="S10" i="4"/>
  <c r="I10" i="4"/>
  <c r="U10" i="4" s="1"/>
  <c r="H10" i="4"/>
  <c r="G10" i="4"/>
  <c r="B10" i="4"/>
  <c r="B11" i="4" s="1"/>
  <c r="V8" i="4"/>
  <c r="U8" i="4"/>
  <c r="J8" i="4"/>
  <c r="J12" i="4" s="1"/>
  <c r="I8" i="4"/>
  <c r="H8" i="4"/>
  <c r="M2" i="4"/>
  <c r="G2" i="4"/>
  <c r="V146" i="3"/>
  <c r="B146" i="3"/>
  <c r="V145" i="3"/>
  <c r="B145" i="3"/>
  <c r="V141" i="3"/>
  <c r="V140" i="3"/>
  <c r="V139" i="3"/>
  <c r="V138" i="3"/>
  <c r="V137" i="3"/>
  <c r="V136" i="3"/>
  <c r="V135" i="3"/>
  <c r="E135" i="3"/>
  <c r="V134" i="3"/>
  <c r="V130" i="3"/>
  <c r="V129" i="3"/>
  <c r="V128" i="3"/>
  <c r="V127" i="3"/>
  <c r="V126" i="3"/>
  <c r="V125" i="3"/>
  <c r="V121" i="3"/>
  <c r="V120" i="3"/>
  <c r="V118" i="3"/>
  <c r="V117" i="3"/>
  <c r="V116" i="3"/>
  <c r="V114" i="3"/>
  <c r="F121" i="3"/>
  <c r="V110" i="3"/>
  <c r="T96" i="3"/>
  <c r="J96" i="3"/>
  <c r="V96" i="3" s="1"/>
  <c r="V95" i="3"/>
  <c r="T95" i="3"/>
  <c r="J95" i="3"/>
  <c r="I95" i="3"/>
  <c r="V94" i="3"/>
  <c r="U94" i="3"/>
  <c r="S94" i="3"/>
  <c r="H94" i="3"/>
  <c r="T94" i="3" s="1"/>
  <c r="G94" i="3"/>
  <c r="T93" i="3"/>
  <c r="H93" i="3"/>
  <c r="S88" i="3"/>
  <c r="G88" i="3"/>
  <c r="S87" i="3"/>
  <c r="G87" i="3"/>
  <c r="F87" i="3"/>
  <c r="F88" i="3" s="1"/>
  <c r="F89" i="3" s="1"/>
  <c r="S86" i="3"/>
  <c r="G86" i="3"/>
  <c r="Y85" i="3"/>
  <c r="T85" i="3"/>
  <c r="H85" i="3"/>
  <c r="G85" i="3"/>
  <c r="S85" i="3" s="1"/>
  <c r="W84" i="3"/>
  <c r="V84" i="3"/>
  <c r="U84" i="3"/>
  <c r="T84" i="3"/>
  <c r="G84" i="3"/>
  <c r="S84" i="3" s="1"/>
  <c r="G83" i="3"/>
  <c r="S83" i="3" s="1"/>
  <c r="G82" i="3"/>
  <c r="S82" i="3" s="1"/>
  <c r="G81" i="3"/>
  <c r="S81" i="3" s="1"/>
  <c r="G80" i="3"/>
  <c r="S80" i="3" s="1"/>
  <c r="G79" i="3"/>
  <c r="S79" i="3" s="1"/>
  <c r="G78" i="3"/>
  <c r="S78" i="3" s="1"/>
  <c r="F78" i="3"/>
  <c r="F79" i="3" s="1"/>
  <c r="F80" i="3" s="1"/>
  <c r="F81" i="3" s="1"/>
  <c r="F82" i="3" s="1"/>
  <c r="F83" i="3" s="1"/>
  <c r="F84" i="3" s="1"/>
  <c r="F85" i="3" s="1"/>
  <c r="F86" i="3" s="1"/>
  <c r="G77" i="3"/>
  <c r="T73" i="3"/>
  <c r="S73" i="3"/>
  <c r="W72" i="3"/>
  <c r="V72" i="3"/>
  <c r="U72" i="3"/>
  <c r="T72" i="3"/>
  <c r="S72" i="3"/>
  <c r="W71" i="3"/>
  <c r="V71" i="3"/>
  <c r="U71" i="3"/>
  <c r="T71" i="3"/>
  <c r="S71" i="3"/>
  <c r="W70" i="3"/>
  <c r="V70" i="3"/>
  <c r="U70" i="3"/>
  <c r="T70" i="3"/>
  <c r="S70" i="3"/>
  <c r="T69" i="3"/>
  <c r="S69" i="3"/>
  <c r="T61" i="3"/>
  <c r="S61" i="3"/>
  <c r="W60" i="3"/>
  <c r="V60" i="3"/>
  <c r="U60" i="3"/>
  <c r="T60" i="3"/>
  <c r="S60" i="3"/>
  <c r="W59" i="3"/>
  <c r="V59" i="3"/>
  <c r="U59" i="3"/>
  <c r="T59" i="3"/>
  <c r="S59" i="3"/>
  <c r="W58" i="3"/>
  <c r="V58" i="3"/>
  <c r="U58" i="3"/>
  <c r="T58" i="3"/>
  <c r="S58" i="3"/>
  <c r="T57" i="3"/>
  <c r="S57" i="3"/>
  <c r="S54" i="3"/>
  <c r="T52" i="3"/>
  <c r="S52" i="3"/>
  <c r="F52" i="3"/>
  <c r="W50" i="3"/>
  <c r="V50" i="3"/>
  <c r="U50" i="3"/>
  <c r="T50" i="3"/>
  <c r="S50" i="3"/>
  <c r="V49" i="3"/>
  <c r="U49" i="3"/>
  <c r="S49" i="3"/>
  <c r="W49" i="3"/>
  <c r="T49" i="3"/>
  <c r="W48" i="3"/>
  <c r="U48" i="3"/>
  <c r="T48" i="3"/>
  <c r="S48" i="3"/>
  <c r="V48" i="3"/>
  <c r="H51" i="3"/>
  <c r="T47" i="3"/>
  <c r="H47" i="3"/>
  <c r="G47" i="3"/>
  <c r="G51" i="3" s="1"/>
  <c r="H46" i="3"/>
  <c r="T46" i="3" s="1"/>
  <c r="U42" i="3"/>
  <c r="W42" i="3"/>
  <c r="V42" i="3"/>
  <c r="S42" i="3"/>
  <c r="W40" i="3"/>
  <c r="V40" i="3"/>
  <c r="U40" i="3"/>
  <c r="T40" i="3"/>
  <c r="S40" i="3"/>
  <c r="H41" i="3"/>
  <c r="T41" i="3" s="1"/>
  <c r="V39" i="3"/>
  <c r="T39" i="3"/>
  <c r="S39" i="3"/>
  <c r="W39" i="3"/>
  <c r="U39" i="3"/>
  <c r="T35" i="3"/>
  <c r="S35" i="3"/>
  <c r="G35" i="3"/>
  <c r="T34" i="3"/>
  <c r="J34" i="3"/>
  <c r="G66" i="3"/>
  <c r="S66" i="3" s="1"/>
  <c r="W32" i="3"/>
  <c r="V32" i="3"/>
  <c r="U32" i="3"/>
  <c r="T32" i="3"/>
  <c r="S32" i="3"/>
  <c r="V31" i="3"/>
  <c r="U31" i="3"/>
  <c r="T31" i="3"/>
  <c r="W31" i="3"/>
  <c r="G28" i="3"/>
  <c r="S28" i="3" s="1"/>
  <c r="W30" i="3"/>
  <c r="V30" i="3"/>
  <c r="T30" i="3"/>
  <c r="S30" i="3"/>
  <c r="U30" i="3"/>
  <c r="W29" i="3"/>
  <c r="U29" i="3"/>
  <c r="T29" i="3"/>
  <c r="S29" i="3"/>
  <c r="V29" i="3"/>
  <c r="T28" i="3"/>
  <c r="W28" i="3"/>
  <c r="V28" i="3"/>
  <c r="U28" i="3"/>
  <c r="T26" i="3"/>
  <c r="S26" i="3"/>
  <c r="E26" i="3"/>
  <c r="T25" i="3"/>
  <c r="G25" i="3"/>
  <c r="S25" i="3" s="1"/>
  <c r="T24" i="3"/>
  <c r="T22" i="3"/>
  <c r="S22" i="3"/>
  <c r="G22" i="3"/>
  <c r="W21" i="3"/>
  <c r="V21" i="3"/>
  <c r="U21" i="3"/>
  <c r="T21" i="3"/>
  <c r="S21" i="3"/>
  <c r="V20" i="3"/>
  <c r="U20" i="3"/>
  <c r="T20" i="3"/>
  <c r="S20" i="3"/>
  <c r="W20" i="3"/>
  <c r="W19" i="3"/>
  <c r="V19" i="3"/>
  <c r="U19" i="3"/>
  <c r="T19" i="3"/>
  <c r="S19" i="3"/>
  <c r="V18" i="3"/>
  <c r="T18" i="3"/>
  <c r="S18" i="3"/>
  <c r="W18" i="3"/>
  <c r="U18" i="3"/>
  <c r="W17" i="3"/>
  <c r="T17" i="3"/>
  <c r="S17" i="3"/>
  <c r="S12" i="3"/>
  <c r="T11" i="3"/>
  <c r="S11" i="3"/>
  <c r="H11" i="3"/>
  <c r="G11" i="3"/>
  <c r="B11" i="3"/>
  <c r="B12" i="3" s="1"/>
  <c r="B17" i="3" s="1"/>
  <c r="B18" i="3" s="1"/>
  <c r="B19" i="3" s="1"/>
  <c r="B20" i="3" s="1"/>
  <c r="B21" i="3" s="1"/>
  <c r="B22" i="3" s="1"/>
  <c r="B24" i="3" s="1"/>
  <c r="B25" i="3" s="1"/>
  <c r="B26" i="3" s="1"/>
  <c r="B28" i="3" s="1"/>
  <c r="B29" i="3" s="1"/>
  <c r="B30" i="3" s="1"/>
  <c r="B31" i="3" s="1"/>
  <c r="B32" i="3" s="1"/>
  <c r="B34" i="3" s="1"/>
  <c r="B35" i="3" s="1"/>
  <c r="B39" i="3" s="1"/>
  <c r="B40" i="3" s="1"/>
  <c r="B41" i="3" s="1"/>
  <c r="B42" i="3" s="1"/>
  <c r="B46" i="3" s="1"/>
  <c r="B47" i="3" s="1"/>
  <c r="B48" i="3" s="1"/>
  <c r="B49" i="3" s="1"/>
  <c r="B50" i="3" s="1"/>
  <c r="B51" i="3" s="1"/>
  <c r="B54" i="3" s="1"/>
  <c r="B55" i="3" s="1"/>
  <c r="B57" i="3" s="1"/>
  <c r="B58" i="3" s="1"/>
  <c r="B59" i="3" s="1"/>
  <c r="B60" i="3" s="1"/>
  <c r="B61" i="3" s="1"/>
  <c r="B65" i="3" s="1"/>
  <c r="B66" i="3" s="1"/>
  <c r="B67" i="3" s="1"/>
  <c r="B69" i="3" s="1"/>
  <c r="B70" i="3" s="1"/>
  <c r="B71" i="3" s="1"/>
  <c r="B72" i="3" s="1"/>
  <c r="B73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3" i="3" s="1"/>
  <c r="B94" i="3" s="1"/>
  <c r="B95" i="3" s="1"/>
  <c r="B96" i="3" s="1"/>
  <c r="B100" i="3" s="1"/>
  <c r="B101" i="3" s="1"/>
  <c r="B102" i="3" s="1"/>
  <c r="B103" i="3" s="1"/>
  <c r="B109" i="3" s="1"/>
  <c r="B110" i="3" s="1"/>
  <c r="B111" i="3" s="1"/>
  <c r="T10" i="3"/>
  <c r="S10" i="3"/>
  <c r="I10" i="3"/>
  <c r="U10" i="3" s="1"/>
  <c r="H10" i="3"/>
  <c r="G10" i="3"/>
  <c r="B10" i="3"/>
  <c r="V8" i="3"/>
  <c r="U8" i="3"/>
  <c r="S8" i="3"/>
  <c r="J8" i="3"/>
  <c r="J12" i="3" s="1"/>
  <c r="V12" i="3" s="1"/>
  <c r="I8" i="3"/>
  <c r="H8" i="3"/>
  <c r="T8" i="3" s="1"/>
  <c r="G8" i="3"/>
  <c r="M2" i="3"/>
  <c r="G2" i="3"/>
  <c r="W146" i="2"/>
  <c r="V146" i="2"/>
  <c r="W145" i="2"/>
  <c r="V145" i="2"/>
  <c r="B145" i="2"/>
  <c r="B146" i="2" s="1"/>
  <c r="V141" i="2"/>
  <c r="V140" i="2"/>
  <c r="V139" i="2"/>
  <c r="V138" i="2"/>
  <c r="V137" i="2"/>
  <c r="W136" i="2"/>
  <c r="V136" i="2"/>
  <c r="W135" i="2"/>
  <c r="V135" i="2"/>
  <c r="W134" i="2"/>
  <c r="V134" i="2"/>
  <c r="W130" i="2"/>
  <c r="W129" i="2"/>
  <c r="V129" i="2"/>
  <c r="W128" i="2"/>
  <c r="V128" i="2"/>
  <c r="W127" i="2"/>
  <c r="V127" i="2"/>
  <c r="W126" i="2"/>
  <c r="V126" i="2"/>
  <c r="W125" i="2"/>
  <c r="V125" i="2"/>
  <c r="W121" i="2"/>
  <c r="W120" i="2"/>
  <c r="V120" i="2"/>
  <c r="W119" i="2"/>
  <c r="V119" i="2"/>
  <c r="W118" i="2"/>
  <c r="V118" i="2"/>
  <c r="W117" i="2"/>
  <c r="V117" i="2"/>
  <c r="W116" i="2"/>
  <c r="W114" i="2"/>
  <c r="F121" i="2"/>
  <c r="W113" i="2"/>
  <c r="V113" i="2"/>
  <c r="W112" i="2"/>
  <c r="V112" i="2"/>
  <c r="W111" i="2"/>
  <c r="V111" i="2"/>
  <c r="W110" i="2"/>
  <c r="W109" i="2"/>
  <c r="T96" i="2"/>
  <c r="T95" i="2"/>
  <c r="S95" i="2"/>
  <c r="I95" i="2"/>
  <c r="I96" i="2" s="1"/>
  <c r="U96" i="2" s="1"/>
  <c r="G96" i="2"/>
  <c r="S96" i="2" s="1"/>
  <c r="U94" i="2"/>
  <c r="S94" i="2"/>
  <c r="K95" i="2"/>
  <c r="J95" i="2"/>
  <c r="H94" i="2"/>
  <c r="T94" i="2" s="1"/>
  <c r="G94" i="2"/>
  <c r="T93" i="2"/>
  <c r="H93" i="2"/>
  <c r="S88" i="2"/>
  <c r="T88" i="2"/>
  <c r="G88" i="2"/>
  <c r="S87" i="2"/>
  <c r="T87" i="2"/>
  <c r="G87" i="2"/>
  <c r="S86" i="2"/>
  <c r="T86" i="2"/>
  <c r="G86" i="2"/>
  <c r="Y85" i="2"/>
  <c r="T85" i="2"/>
  <c r="H85" i="2"/>
  <c r="G85" i="2"/>
  <c r="G47" i="2" s="1"/>
  <c r="G51" i="2" s="1"/>
  <c r="W84" i="2"/>
  <c r="V84" i="2"/>
  <c r="U84" i="2"/>
  <c r="T84" i="2"/>
  <c r="G84" i="2"/>
  <c r="S84" i="2" s="1"/>
  <c r="T83" i="2"/>
  <c r="G83" i="2"/>
  <c r="S83" i="2" s="1"/>
  <c r="T82" i="2"/>
  <c r="G82" i="2"/>
  <c r="S82" i="2" s="1"/>
  <c r="T81" i="2"/>
  <c r="G81" i="2"/>
  <c r="S81" i="2" s="1"/>
  <c r="S80" i="2"/>
  <c r="T80" i="2"/>
  <c r="G80" i="2"/>
  <c r="S79" i="2"/>
  <c r="T79" i="2"/>
  <c r="G79" i="2"/>
  <c r="T78" i="2"/>
  <c r="G78" i="2"/>
  <c r="S78" i="2" s="1"/>
  <c r="F78" i="2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G77" i="2"/>
  <c r="T73" i="2"/>
  <c r="S73" i="2"/>
  <c r="W72" i="2"/>
  <c r="V72" i="2"/>
  <c r="U72" i="2"/>
  <c r="T72" i="2"/>
  <c r="S72" i="2"/>
  <c r="W71" i="2"/>
  <c r="V71" i="2"/>
  <c r="U71" i="2"/>
  <c r="T71" i="2"/>
  <c r="S71" i="2"/>
  <c r="W70" i="2"/>
  <c r="V70" i="2"/>
  <c r="U70" i="2"/>
  <c r="T70" i="2"/>
  <c r="S70" i="2"/>
  <c r="T69" i="2"/>
  <c r="S69" i="2"/>
  <c r="S66" i="2"/>
  <c r="T61" i="2"/>
  <c r="S61" i="2"/>
  <c r="W60" i="2"/>
  <c r="V60" i="2"/>
  <c r="U60" i="2"/>
  <c r="T60" i="2"/>
  <c r="S60" i="2"/>
  <c r="W59" i="2"/>
  <c r="V59" i="2"/>
  <c r="U59" i="2"/>
  <c r="T59" i="2"/>
  <c r="S59" i="2"/>
  <c r="W58" i="2"/>
  <c r="V58" i="2"/>
  <c r="U58" i="2"/>
  <c r="T58" i="2"/>
  <c r="S58" i="2"/>
  <c r="T57" i="2"/>
  <c r="S57" i="2"/>
  <c r="S54" i="2"/>
  <c r="T52" i="2"/>
  <c r="S52" i="2"/>
  <c r="F52" i="2"/>
  <c r="W50" i="2"/>
  <c r="V50" i="2"/>
  <c r="U50" i="2"/>
  <c r="T50" i="2"/>
  <c r="S50" i="2"/>
  <c r="W49" i="2"/>
  <c r="U49" i="2"/>
  <c r="S49" i="2"/>
  <c r="V49" i="2"/>
  <c r="T49" i="2"/>
  <c r="W48" i="2"/>
  <c r="V48" i="2"/>
  <c r="T48" i="2"/>
  <c r="U48" i="2"/>
  <c r="S48" i="2"/>
  <c r="S47" i="2"/>
  <c r="H47" i="2"/>
  <c r="W42" i="2"/>
  <c r="U42" i="2"/>
  <c r="S42" i="2"/>
  <c r="W40" i="2"/>
  <c r="U40" i="2"/>
  <c r="S40" i="2"/>
  <c r="T39" i="2"/>
  <c r="W39" i="2"/>
  <c r="V39" i="2"/>
  <c r="U39" i="2"/>
  <c r="S39" i="2"/>
  <c r="T35" i="2"/>
  <c r="J35" i="2"/>
  <c r="V35" i="2" s="1"/>
  <c r="U34" i="2"/>
  <c r="T34" i="2"/>
  <c r="S34" i="2"/>
  <c r="J34" i="2"/>
  <c r="V34" i="2" s="1"/>
  <c r="G66" i="2"/>
  <c r="W32" i="2"/>
  <c r="V32" i="2"/>
  <c r="U32" i="2"/>
  <c r="T32" i="2"/>
  <c r="S32" i="2"/>
  <c r="V31" i="2"/>
  <c r="T31" i="2"/>
  <c r="K34" i="2"/>
  <c r="W34" i="2" s="1"/>
  <c r="U31" i="2"/>
  <c r="W30" i="2"/>
  <c r="V30" i="2"/>
  <c r="U30" i="2"/>
  <c r="T30" i="2"/>
  <c r="S30" i="2"/>
  <c r="U29" i="2"/>
  <c r="T29" i="2"/>
  <c r="S29" i="2"/>
  <c r="W29" i="2"/>
  <c r="V29" i="2"/>
  <c r="V28" i="2"/>
  <c r="T28" i="2"/>
  <c r="W28" i="2"/>
  <c r="U28" i="2"/>
  <c r="G28" i="2"/>
  <c r="S28" i="2" s="1"/>
  <c r="B28" i="2"/>
  <c r="B29" i="2" s="1"/>
  <c r="B30" i="2" s="1"/>
  <c r="B31" i="2" s="1"/>
  <c r="B32" i="2" s="1"/>
  <c r="B34" i="2" s="1"/>
  <c r="B35" i="2" s="1"/>
  <c r="B39" i="2" s="1"/>
  <c r="B40" i="2" s="1"/>
  <c r="B41" i="2" s="1"/>
  <c r="B42" i="2" s="1"/>
  <c r="B46" i="2" s="1"/>
  <c r="B47" i="2" s="1"/>
  <c r="B48" i="2" s="1"/>
  <c r="B49" i="2" s="1"/>
  <c r="B50" i="2" s="1"/>
  <c r="B51" i="2" s="1"/>
  <c r="B54" i="2" s="1"/>
  <c r="B55" i="2" s="1"/>
  <c r="B57" i="2" s="1"/>
  <c r="B58" i="2" s="1"/>
  <c r="B59" i="2" s="1"/>
  <c r="B60" i="2" s="1"/>
  <c r="B61" i="2" s="1"/>
  <c r="B65" i="2" s="1"/>
  <c r="B66" i="2" s="1"/>
  <c r="B67" i="2" s="1"/>
  <c r="B69" i="2" s="1"/>
  <c r="B70" i="2" s="1"/>
  <c r="B71" i="2" s="1"/>
  <c r="B72" i="2" s="1"/>
  <c r="B73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3" i="2" s="1"/>
  <c r="B94" i="2" s="1"/>
  <c r="B95" i="2" s="1"/>
  <c r="B96" i="2" s="1"/>
  <c r="B100" i="2" s="1"/>
  <c r="B101" i="2" s="1"/>
  <c r="B102" i="2" s="1"/>
  <c r="B103" i="2" s="1"/>
  <c r="B109" i="2" s="1"/>
  <c r="B110" i="2" s="1"/>
  <c r="B111" i="2" s="1"/>
  <c r="S26" i="2"/>
  <c r="E26" i="2"/>
  <c r="T25" i="2"/>
  <c r="T26" i="2" s="1"/>
  <c r="T24" i="2"/>
  <c r="K24" i="2"/>
  <c r="T22" i="2"/>
  <c r="G22" i="2"/>
  <c r="W21" i="2"/>
  <c r="V21" i="2"/>
  <c r="U21" i="2"/>
  <c r="T21" i="2"/>
  <c r="S21" i="2"/>
  <c r="W20" i="2"/>
  <c r="V20" i="2"/>
  <c r="U20" i="2"/>
  <c r="T20" i="2"/>
  <c r="S20" i="2"/>
  <c r="T19" i="2"/>
  <c r="S19" i="2"/>
  <c r="W19" i="2"/>
  <c r="V19" i="2"/>
  <c r="U19" i="2"/>
  <c r="V18" i="2"/>
  <c r="T18" i="2"/>
  <c r="S18" i="2"/>
  <c r="W18" i="2"/>
  <c r="U18" i="2"/>
  <c r="W17" i="2"/>
  <c r="V17" i="2"/>
  <c r="U17" i="2"/>
  <c r="T17" i="2"/>
  <c r="S17" i="2"/>
  <c r="J22" i="2"/>
  <c r="V22" i="2" s="1"/>
  <c r="S12" i="2"/>
  <c r="B12" i="2"/>
  <c r="B17" i="2" s="1"/>
  <c r="B18" i="2" s="1"/>
  <c r="B19" i="2" s="1"/>
  <c r="B20" i="2" s="1"/>
  <c r="B21" i="2" s="1"/>
  <c r="B22" i="2" s="1"/>
  <c r="B24" i="2" s="1"/>
  <c r="B25" i="2" s="1"/>
  <c r="B26" i="2" s="1"/>
  <c r="S11" i="2"/>
  <c r="H11" i="2"/>
  <c r="T11" i="2" s="1"/>
  <c r="G11" i="2"/>
  <c r="B11" i="2"/>
  <c r="T10" i="2"/>
  <c r="I10" i="2"/>
  <c r="U10" i="2" s="1"/>
  <c r="H10" i="2"/>
  <c r="G10" i="2"/>
  <c r="S10" i="2" s="1"/>
  <c r="B10" i="2"/>
  <c r="U8" i="2"/>
  <c r="J8" i="2"/>
  <c r="I8" i="2"/>
  <c r="I12" i="2" s="1"/>
  <c r="U12" i="2" s="1"/>
  <c r="H8" i="2"/>
  <c r="M2" i="2"/>
  <c r="G2" i="2"/>
  <c r="V146" i="1"/>
  <c r="V145" i="1"/>
  <c r="V141" i="1"/>
  <c r="V139" i="1"/>
  <c r="V138" i="1"/>
  <c r="V137" i="1"/>
  <c r="H137" i="1"/>
  <c r="H138" i="1" s="1"/>
  <c r="H139" i="1" s="1"/>
  <c r="H140" i="1" s="1"/>
  <c r="H141" i="1" s="1"/>
  <c r="V136" i="1"/>
  <c r="H136" i="1"/>
  <c r="V135" i="1"/>
  <c r="H135" i="1"/>
  <c r="V134" i="1"/>
  <c r="V130" i="1"/>
  <c r="V129" i="1"/>
  <c r="V128" i="1"/>
  <c r="F121" i="1"/>
  <c r="V110" i="1"/>
  <c r="T96" i="1"/>
  <c r="S96" i="1"/>
  <c r="G96" i="1"/>
  <c r="U95" i="1"/>
  <c r="T95" i="1"/>
  <c r="S95" i="1"/>
  <c r="K95" i="1"/>
  <c r="I95" i="1"/>
  <c r="I96" i="1" s="1"/>
  <c r="U96" i="1" s="1"/>
  <c r="U94" i="1"/>
  <c r="T94" i="1"/>
  <c r="S94" i="1"/>
  <c r="W94" i="1"/>
  <c r="H94" i="1"/>
  <c r="G94" i="1"/>
  <c r="T93" i="1"/>
  <c r="J93" i="1"/>
  <c r="I93" i="1"/>
  <c r="U86" i="1" s="1"/>
  <c r="H93" i="1"/>
  <c r="S88" i="1"/>
  <c r="T88" i="1"/>
  <c r="G88" i="1"/>
  <c r="S87" i="1"/>
  <c r="T87" i="1"/>
  <c r="G87" i="1"/>
  <c r="S86" i="1"/>
  <c r="T86" i="1"/>
  <c r="G86" i="1"/>
  <c r="Y85" i="1"/>
  <c r="T85" i="1"/>
  <c r="S85" i="1"/>
  <c r="G85" i="1"/>
  <c r="W84" i="1"/>
  <c r="V84" i="1"/>
  <c r="U84" i="1"/>
  <c r="T84" i="1"/>
  <c r="G84" i="1"/>
  <c r="S84" i="1" s="1"/>
  <c r="T83" i="1"/>
  <c r="G83" i="1"/>
  <c r="S83" i="1" s="1"/>
  <c r="T82" i="1"/>
  <c r="G82" i="1"/>
  <c r="S82" i="1" s="1"/>
  <c r="T81" i="1"/>
  <c r="G81" i="1"/>
  <c r="S81" i="1" s="1"/>
  <c r="T80" i="1"/>
  <c r="G80" i="1"/>
  <c r="S80" i="1" s="1"/>
  <c r="T79" i="1"/>
  <c r="G79" i="1"/>
  <c r="S79" i="1" s="1"/>
  <c r="T78" i="1"/>
  <c r="G78" i="1"/>
  <c r="S78" i="1" s="1"/>
  <c r="F78" i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T77" i="1"/>
  <c r="G77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T69" i="1"/>
  <c r="S69" i="1"/>
  <c r="T61" i="1"/>
  <c r="S61" i="1"/>
  <c r="W60" i="1"/>
  <c r="V60" i="1"/>
  <c r="U60" i="1"/>
  <c r="T60" i="1"/>
  <c r="S60" i="1"/>
  <c r="W59" i="1"/>
  <c r="V59" i="1"/>
  <c r="U59" i="1"/>
  <c r="T59" i="1"/>
  <c r="S59" i="1"/>
  <c r="W58" i="1"/>
  <c r="V58" i="1"/>
  <c r="U58" i="1"/>
  <c r="T58" i="1"/>
  <c r="S58" i="1"/>
  <c r="T57" i="1"/>
  <c r="S57" i="1"/>
  <c r="S54" i="1"/>
  <c r="T52" i="1"/>
  <c r="S52" i="1"/>
  <c r="F52" i="1"/>
  <c r="W50" i="1"/>
  <c r="V50" i="1"/>
  <c r="U50" i="1"/>
  <c r="T50" i="1"/>
  <c r="S50" i="1"/>
  <c r="V49" i="1"/>
  <c r="T49" i="1"/>
  <c r="S49" i="1"/>
  <c r="W49" i="1"/>
  <c r="U49" i="1"/>
  <c r="W48" i="1"/>
  <c r="U48" i="1"/>
  <c r="V48" i="1"/>
  <c r="S48" i="1"/>
  <c r="T47" i="1"/>
  <c r="H47" i="1"/>
  <c r="G47" i="1"/>
  <c r="H46" i="1"/>
  <c r="T46" i="1" s="1"/>
  <c r="I42" i="1"/>
  <c r="U42" i="1" s="1"/>
  <c r="S42" i="1"/>
  <c r="V41" i="1"/>
  <c r="T41" i="1"/>
  <c r="J41" i="1"/>
  <c r="H41" i="1"/>
  <c r="H42" i="1" s="1"/>
  <c r="T42" i="1" s="1"/>
  <c r="G41" i="1"/>
  <c r="S41" i="1" s="1"/>
  <c r="V40" i="1"/>
  <c r="T40" i="1"/>
  <c r="S40" i="1"/>
  <c r="I41" i="1"/>
  <c r="U41" i="1" s="1"/>
  <c r="W39" i="1"/>
  <c r="U39" i="1"/>
  <c r="T39" i="1"/>
  <c r="S39" i="1"/>
  <c r="V39" i="1"/>
  <c r="T35" i="1"/>
  <c r="U34" i="1"/>
  <c r="T34" i="1"/>
  <c r="I35" i="1"/>
  <c r="U35" i="1" s="1"/>
  <c r="V32" i="1"/>
  <c r="W32" i="1"/>
  <c r="U32" i="1"/>
  <c r="S32" i="1"/>
  <c r="T31" i="1"/>
  <c r="K34" i="1"/>
  <c r="J34" i="1"/>
  <c r="S31" i="1"/>
  <c r="W30" i="1"/>
  <c r="V30" i="1"/>
  <c r="U30" i="1"/>
  <c r="T30" i="1"/>
  <c r="S30" i="1"/>
  <c r="U29" i="1"/>
  <c r="T29" i="1"/>
  <c r="S29" i="1"/>
  <c r="W29" i="1"/>
  <c r="V29" i="1"/>
  <c r="V28" i="1"/>
  <c r="U28" i="1"/>
  <c r="T28" i="1"/>
  <c r="W28" i="1"/>
  <c r="G28" i="1"/>
  <c r="S28" i="1" s="1"/>
  <c r="T26" i="1"/>
  <c r="S26" i="1"/>
  <c r="E26" i="1"/>
  <c r="T25" i="1"/>
  <c r="G25" i="1"/>
  <c r="S25" i="1" s="1"/>
  <c r="W24" i="1"/>
  <c r="V24" i="1"/>
  <c r="U24" i="1"/>
  <c r="T24" i="1"/>
  <c r="T22" i="1"/>
  <c r="S22" i="1"/>
  <c r="G22" i="1"/>
  <c r="W21" i="1"/>
  <c r="V21" i="1"/>
  <c r="U21" i="1"/>
  <c r="T21" i="1"/>
  <c r="S21" i="1"/>
  <c r="V20" i="1"/>
  <c r="T20" i="1"/>
  <c r="S20" i="1"/>
  <c r="W20" i="1"/>
  <c r="U20" i="1"/>
  <c r="W19" i="1"/>
  <c r="V19" i="1"/>
  <c r="U19" i="1"/>
  <c r="T19" i="1"/>
  <c r="S19" i="1"/>
  <c r="W18" i="1"/>
  <c r="T18" i="1"/>
  <c r="S18" i="1"/>
  <c r="V18" i="1"/>
  <c r="U18" i="1"/>
  <c r="W17" i="1"/>
  <c r="T17" i="1"/>
  <c r="S17" i="1"/>
  <c r="U17" i="1"/>
  <c r="S12" i="1"/>
  <c r="B12" i="1"/>
  <c r="B17" i="1" s="1"/>
  <c r="B18" i="1" s="1"/>
  <c r="B19" i="1" s="1"/>
  <c r="B20" i="1" s="1"/>
  <c r="B21" i="1" s="1"/>
  <c r="B22" i="1" s="1"/>
  <c r="B24" i="1" s="1"/>
  <c r="B25" i="1" s="1"/>
  <c r="B26" i="1" s="1"/>
  <c r="B28" i="1" s="1"/>
  <c r="B29" i="1" s="1"/>
  <c r="B30" i="1" s="1"/>
  <c r="B31" i="1" s="1"/>
  <c r="B32" i="1" s="1"/>
  <c r="B34" i="1" s="1"/>
  <c r="B35" i="1" s="1"/>
  <c r="B39" i="1" s="1"/>
  <c r="B40" i="1" s="1"/>
  <c r="B41" i="1" s="1"/>
  <c r="B42" i="1" s="1"/>
  <c r="B46" i="1" s="1"/>
  <c r="B47" i="1" s="1"/>
  <c r="B48" i="1" s="1"/>
  <c r="B49" i="1" s="1"/>
  <c r="B50" i="1" s="1"/>
  <c r="B51" i="1" s="1"/>
  <c r="B54" i="1" s="1"/>
  <c r="B55" i="1" s="1"/>
  <c r="B57" i="1" s="1"/>
  <c r="B58" i="1" s="1"/>
  <c r="B59" i="1" s="1"/>
  <c r="B60" i="1" s="1"/>
  <c r="B61" i="1" s="1"/>
  <c r="B65" i="1" s="1"/>
  <c r="B66" i="1" s="1"/>
  <c r="B67" i="1" s="1"/>
  <c r="B69" i="1" s="1"/>
  <c r="B70" i="1" s="1"/>
  <c r="B71" i="1" s="1"/>
  <c r="B72" i="1" s="1"/>
  <c r="B73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3" i="1" s="1"/>
  <c r="B94" i="1" s="1"/>
  <c r="B95" i="1" s="1"/>
  <c r="B96" i="1" s="1"/>
  <c r="B100" i="1" s="1"/>
  <c r="B101" i="1" s="1"/>
  <c r="B102" i="1" s="1"/>
  <c r="B103" i="1" s="1"/>
  <c r="B109" i="1" s="1"/>
  <c r="B110" i="1" s="1"/>
  <c r="B111" i="1" s="1"/>
  <c r="S11" i="1"/>
  <c r="H11" i="1"/>
  <c r="T11" i="1" s="1"/>
  <c r="G11" i="1"/>
  <c r="B11" i="1"/>
  <c r="U10" i="1"/>
  <c r="T10" i="1"/>
  <c r="I10" i="1"/>
  <c r="H10" i="1"/>
  <c r="G10" i="1"/>
  <c r="S10" i="1" s="1"/>
  <c r="B10" i="1"/>
  <c r="U8" i="1"/>
  <c r="S8" i="1"/>
  <c r="I8" i="1"/>
  <c r="H8" i="1"/>
  <c r="H12" i="1" s="1"/>
  <c r="T12" i="1" s="1"/>
  <c r="G8" i="1"/>
  <c r="J35" i="1" l="1"/>
  <c r="V35" i="1" s="1"/>
  <c r="V34" i="1"/>
  <c r="B112" i="2"/>
  <c r="B114" i="2" s="1"/>
  <c r="B116" i="2" s="1"/>
  <c r="B117" i="2" s="1"/>
  <c r="B118" i="2" s="1"/>
  <c r="B113" i="2"/>
  <c r="W34" i="1"/>
  <c r="K35" i="1"/>
  <c r="W35" i="1" s="1"/>
  <c r="B113" i="1"/>
  <c r="B112" i="1"/>
  <c r="B114" i="1" s="1"/>
  <c r="B116" i="1" s="1"/>
  <c r="B117" i="1" s="1"/>
  <c r="B118" i="1" s="1"/>
  <c r="V85" i="1"/>
  <c r="J47" i="1"/>
  <c r="J8" i="1"/>
  <c r="U88" i="1"/>
  <c r="J22" i="3"/>
  <c r="V22" i="3" s="1"/>
  <c r="V17" i="3"/>
  <c r="K93" i="2"/>
  <c r="K41" i="2"/>
  <c r="W41" i="2" s="1"/>
  <c r="W24" i="2"/>
  <c r="V111" i="1"/>
  <c r="K41" i="1"/>
  <c r="W40" i="1"/>
  <c r="V120" i="1"/>
  <c r="J95" i="1"/>
  <c r="V94" i="1"/>
  <c r="H89" i="1"/>
  <c r="T89" i="1" s="1"/>
  <c r="V127" i="1"/>
  <c r="G55" i="2"/>
  <c r="S55" i="2" s="1"/>
  <c r="S51" i="2"/>
  <c r="G24" i="4"/>
  <c r="G24" i="2"/>
  <c r="G24" i="3"/>
  <c r="S24" i="1"/>
  <c r="G93" i="1"/>
  <c r="S93" i="1" s="1"/>
  <c r="I24" i="3"/>
  <c r="I24" i="4"/>
  <c r="I24" i="2"/>
  <c r="K24" i="4"/>
  <c r="K24" i="3"/>
  <c r="K93" i="1"/>
  <c r="U31" i="1"/>
  <c r="U40" i="1"/>
  <c r="J22" i="1"/>
  <c r="V17" i="1"/>
  <c r="B112" i="3"/>
  <c r="B114" i="3" s="1"/>
  <c r="B116" i="3" s="1"/>
  <c r="B117" i="3" s="1"/>
  <c r="B118" i="3" s="1"/>
  <c r="B113" i="3"/>
  <c r="K8" i="1"/>
  <c r="H51" i="1"/>
  <c r="T48" i="1"/>
  <c r="V93" i="1"/>
  <c r="V83" i="1"/>
  <c r="V82" i="1"/>
  <c r="V81" i="1"/>
  <c r="V80" i="1"/>
  <c r="V79" i="1"/>
  <c r="V78" i="1"/>
  <c r="V88" i="1"/>
  <c r="V87" i="1"/>
  <c r="V86" i="1"/>
  <c r="V113" i="1"/>
  <c r="H12" i="2"/>
  <c r="T12" i="2" s="1"/>
  <c r="V114" i="2"/>
  <c r="G89" i="1"/>
  <c r="S89" i="1" s="1"/>
  <c r="S77" i="1"/>
  <c r="V109" i="1"/>
  <c r="K96" i="1"/>
  <c r="W96" i="1" s="1"/>
  <c r="W95" i="1"/>
  <c r="U93" i="1"/>
  <c r="U83" i="1"/>
  <c r="U82" i="1"/>
  <c r="U81" i="1"/>
  <c r="U80" i="1"/>
  <c r="U79" i="1"/>
  <c r="U78" i="1"/>
  <c r="G35" i="1"/>
  <c r="S35" i="1" s="1"/>
  <c r="S34" i="1"/>
  <c r="G66" i="1"/>
  <c r="S66" i="1" s="1"/>
  <c r="V125" i="1"/>
  <c r="V31" i="1"/>
  <c r="U87" i="1"/>
  <c r="B113" i="4"/>
  <c r="B112" i="4"/>
  <c r="B114" i="4" s="1"/>
  <c r="B116" i="4" s="1"/>
  <c r="B117" i="4" s="1"/>
  <c r="B118" i="4" s="1"/>
  <c r="I22" i="1"/>
  <c r="K22" i="1"/>
  <c r="G51" i="1"/>
  <c r="S47" i="1"/>
  <c r="G46" i="1"/>
  <c r="S46" i="1" s="1"/>
  <c r="G25" i="2"/>
  <c r="S25" i="2" s="1"/>
  <c r="S22" i="2"/>
  <c r="K25" i="2"/>
  <c r="W25" i="2" s="1"/>
  <c r="W26" i="2" s="1"/>
  <c r="T8" i="1"/>
  <c r="I12" i="1"/>
  <c r="U12" i="1" s="1"/>
  <c r="W31" i="1"/>
  <c r="J42" i="1"/>
  <c r="V42" i="1" s="1"/>
  <c r="I22" i="2"/>
  <c r="H65" i="3"/>
  <c r="H54" i="3"/>
  <c r="T51" i="3"/>
  <c r="V116" i="1"/>
  <c r="V118" i="1"/>
  <c r="K22" i="2"/>
  <c r="W22" i="2" s="1"/>
  <c r="J96" i="2"/>
  <c r="V96" i="2" s="1"/>
  <c r="V95" i="2"/>
  <c r="I41" i="3"/>
  <c r="U41" i="3" s="1"/>
  <c r="J12" i="2"/>
  <c r="V12" i="2" s="1"/>
  <c r="S31" i="2"/>
  <c r="G8" i="2"/>
  <c r="S8" i="2" s="1"/>
  <c r="G65" i="2"/>
  <c r="G35" i="2"/>
  <c r="S35" i="2" s="1"/>
  <c r="K96" i="2"/>
  <c r="W96" i="2" s="1"/>
  <c r="W95" i="2"/>
  <c r="K8" i="2"/>
  <c r="I35" i="2"/>
  <c r="U35" i="2" s="1"/>
  <c r="V130" i="2"/>
  <c r="U95" i="4"/>
  <c r="I96" i="4"/>
  <c r="U96" i="4" s="1"/>
  <c r="J25" i="2"/>
  <c r="V25" i="2" s="1"/>
  <c r="V26" i="2" s="1"/>
  <c r="I25" i="3"/>
  <c r="U25" i="3" s="1"/>
  <c r="U26" i="3" s="1"/>
  <c r="V119" i="3"/>
  <c r="T8" i="2"/>
  <c r="K35" i="2"/>
  <c r="W35" i="2" s="1"/>
  <c r="G89" i="2"/>
  <c r="S89" i="2" s="1"/>
  <c r="W94" i="2"/>
  <c r="V112" i="1"/>
  <c r="V126" i="1"/>
  <c r="H41" i="2"/>
  <c r="T41" i="2" s="1"/>
  <c r="T40" i="2"/>
  <c r="T77" i="2"/>
  <c r="H89" i="2"/>
  <c r="T89" i="2" s="1"/>
  <c r="S51" i="3"/>
  <c r="G55" i="3"/>
  <c r="S55" i="3" s="1"/>
  <c r="G65" i="3"/>
  <c r="G96" i="3"/>
  <c r="S96" i="3" s="1"/>
  <c r="S95" i="3"/>
  <c r="J24" i="4"/>
  <c r="J24" i="3"/>
  <c r="V114" i="1"/>
  <c r="V117" i="1"/>
  <c r="V119" i="1"/>
  <c r="V121" i="1"/>
  <c r="V140" i="1"/>
  <c r="V8" i="2"/>
  <c r="S77" i="2"/>
  <c r="V109" i="2"/>
  <c r="W31" i="2"/>
  <c r="J41" i="2"/>
  <c r="V41" i="2" s="1"/>
  <c r="V40" i="2"/>
  <c r="T42" i="2"/>
  <c r="I35" i="3"/>
  <c r="U35" i="3" s="1"/>
  <c r="U34" i="3"/>
  <c r="J24" i="2"/>
  <c r="V42" i="2"/>
  <c r="H51" i="2"/>
  <c r="T47" i="2"/>
  <c r="H46" i="2"/>
  <c r="T46" i="2" s="1"/>
  <c r="I22" i="3"/>
  <c r="U22" i="3" s="1"/>
  <c r="U17" i="3"/>
  <c r="V34" i="3"/>
  <c r="J35" i="3"/>
  <c r="V35" i="3" s="1"/>
  <c r="S85" i="2"/>
  <c r="U95" i="2"/>
  <c r="H12" i="3"/>
  <c r="T12" i="3" s="1"/>
  <c r="K34" i="3"/>
  <c r="S47" i="3"/>
  <c r="V113" i="3"/>
  <c r="I12" i="3"/>
  <c r="U12" i="3" s="1"/>
  <c r="S34" i="3"/>
  <c r="I96" i="3"/>
  <c r="U96" i="3" s="1"/>
  <c r="U95" i="3"/>
  <c r="G28" i="4"/>
  <c r="S28" i="4" s="1"/>
  <c r="S31" i="4"/>
  <c r="G8" i="4"/>
  <c r="K96" i="4"/>
  <c r="W96" i="4" s="1"/>
  <c r="W95" i="4"/>
  <c r="V94" i="2"/>
  <c r="T42" i="3"/>
  <c r="T8" i="4"/>
  <c r="I12" i="4"/>
  <c r="U12" i="4" s="1"/>
  <c r="G51" i="4"/>
  <c r="G65" i="4" s="1"/>
  <c r="S47" i="4"/>
  <c r="G46" i="4"/>
  <c r="S46" i="4" s="1"/>
  <c r="V111" i="3"/>
  <c r="V34" i="4"/>
  <c r="G89" i="4"/>
  <c r="S89" i="4" s="1"/>
  <c r="S77" i="4"/>
  <c r="H51" i="4"/>
  <c r="T47" i="4"/>
  <c r="H46" i="4"/>
  <c r="T46" i="4" s="1"/>
  <c r="S31" i="3"/>
  <c r="W31" i="4"/>
  <c r="K8" i="4"/>
  <c r="J41" i="4"/>
  <c r="V41" i="4" s="1"/>
  <c r="V42" i="4"/>
  <c r="T77" i="4"/>
  <c r="I22" i="4"/>
  <c r="T85" i="4"/>
  <c r="V110" i="2"/>
  <c r="V116" i="2"/>
  <c r="V121" i="2"/>
  <c r="K8" i="3"/>
  <c r="W94" i="3"/>
  <c r="K95" i="3"/>
  <c r="V109" i="3"/>
  <c r="G66" i="4"/>
  <c r="S66" i="4" s="1"/>
  <c r="S34" i="4"/>
  <c r="K22" i="3"/>
  <c r="I35" i="4"/>
  <c r="U35" i="4" s="1"/>
  <c r="K41" i="3"/>
  <c r="W41" i="3" s="1"/>
  <c r="S77" i="3"/>
  <c r="G89" i="3"/>
  <c r="S89" i="3" s="1"/>
  <c r="V112" i="3"/>
  <c r="K22" i="4"/>
  <c r="K34" i="4"/>
  <c r="V40" i="4"/>
  <c r="T86" i="3"/>
  <c r="T87" i="3"/>
  <c r="T88" i="3"/>
  <c r="W94" i="4"/>
  <c r="T78" i="3"/>
  <c r="T79" i="3"/>
  <c r="T80" i="3"/>
  <c r="T81" i="3"/>
  <c r="T82" i="3"/>
  <c r="T83" i="3"/>
  <c r="U42" i="4"/>
  <c r="V110" i="4"/>
  <c r="V112" i="4"/>
  <c r="V136" i="4"/>
  <c r="I41" i="4"/>
  <c r="U41" i="4" s="1"/>
  <c r="T86" i="4"/>
  <c r="T87" i="4"/>
  <c r="S65" i="4" l="1"/>
  <c r="G67" i="4"/>
  <c r="S67" i="4" s="1"/>
  <c r="H89" i="4"/>
  <c r="T89" i="4" s="1"/>
  <c r="H67" i="3"/>
  <c r="T67" i="3" s="1"/>
  <c r="T65" i="3"/>
  <c r="U85" i="1"/>
  <c r="I47" i="1"/>
  <c r="G93" i="3"/>
  <c r="S93" i="3" s="1"/>
  <c r="S24" i="3"/>
  <c r="G41" i="3"/>
  <c r="S41" i="3" s="1"/>
  <c r="G46" i="3"/>
  <c r="S46" i="3" s="1"/>
  <c r="W34" i="3"/>
  <c r="K35" i="3"/>
  <c r="W35" i="3" s="1"/>
  <c r="I25" i="1"/>
  <c r="U25" i="1" s="1"/>
  <c r="U22" i="1"/>
  <c r="G93" i="2"/>
  <c r="S93" i="2" s="1"/>
  <c r="G46" i="2"/>
  <c r="S46" i="2" s="1"/>
  <c r="G41" i="2"/>
  <c r="S41" i="2" s="1"/>
  <c r="S24" i="2"/>
  <c r="S65" i="3"/>
  <c r="G67" i="3"/>
  <c r="S67" i="3" s="1"/>
  <c r="W34" i="4"/>
  <c r="K35" i="4"/>
  <c r="W35" i="4" s="1"/>
  <c r="U77" i="1"/>
  <c r="I89" i="1"/>
  <c r="U89" i="1" s="1"/>
  <c r="K42" i="1"/>
  <c r="W42" i="1" s="1"/>
  <c r="W41" i="1"/>
  <c r="K96" i="3"/>
  <c r="W96" i="3" s="1"/>
  <c r="W95" i="3"/>
  <c r="W8" i="4"/>
  <c r="K12" i="4"/>
  <c r="W12" i="4" s="1"/>
  <c r="B120" i="4"/>
  <c r="B119" i="4"/>
  <c r="B121" i="4" s="1"/>
  <c r="B125" i="4" s="1"/>
  <c r="B126" i="4" s="1"/>
  <c r="B127" i="4" s="1"/>
  <c r="B128" i="4" s="1"/>
  <c r="B129" i="4" s="1"/>
  <c r="B130" i="4" s="1"/>
  <c r="B134" i="4" s="1"/>
  <c r="B135" i="4" s="1"/>
  <c r="B136" i="4" s="1"/>
  <c r="G93" i="4"/>
  <c r="S93" i="4" s="1"/>
  <c r="S24" i="4"/>
  <c r="G41" i="4"/>
  <c r="S41" i="4" s="1"/>
  <c r="G65" i="1"/>
  <c r="S51" i="1"/>
  <c r="G55" i="1"/>
  <c r="S55" i="1" s="1"/>
  <c r="J51" i="1"/>
  <c r="V47" i="1"/>
  <c r="J46" i="1"/>
  <c r="V46" i="1" s="1"/>
  <c r="I25" i="2"/>
  <c r="U25" i="2" s="1"/>
  <c r="U22" i="2"/>
  <c r="W22" i="1"/>
  <c r="K25" i="1"/>
  <c r="W25" i="1" s="1"/>
  <c r="B120" i="1"/>
  <c r="B119" i="1"/>
  <c r="B121" i="1" s="1"/>
  <c r="B125" i="1" s="1"/>
  <c r="B126" i="1" s="1"/>
  <c r="B127" i="1" s="1"/>
  <c r="B128" i="1" s="1"/>
  <c r="B129" i="1" s="1"/>
  <c r="B130" i="1" s="1"/>
  <c r="B134" i="1" s="1"/>
  <c r="B135" i="1" s="1"/>
  <c r="B136" i="1" s="1"/>
  <c r="B137" i="1" s="1"/>
  <c r="B138" i="1" s="1"/>
  <c r="B139" i="1" s="1"/>
  <c r="B140" i="1" s="1"/>
  <c r="B141" i="1" s="1"/>
  <c r="B145" i="1" s="1"/>
  <c r="B146" i="1" s="1"/>
  <c r="K25" i="4"/>
  <c r="W25" i="4" s="1"/>
  <c r="W22" i="4"/>
  <c r="S8" i="4"/>
  <c r="H12" i="4"/>
  <c r="T12" i="4" s="1"/>
  <c r="J93" i="2"/>
  <c r="V24" i="2"/>
  <c r="K12" i="3"/>
  <c r="W12" i="3" s="1"/>
  <c r="W8" i="3"/>
  <c r="W8" i="2"/>
  <c r="K12" i="2"/>
  <c r="W12" i="2" s="1"/>
  <c r="B120" i="3"/>
  <c r="B119" i="3"/>
  <c r="B121" i="3" s="1"/>
  <c r="B125" i="3" s="1"/>
  <c r="B126" i="3" s="1"/>
  <c r="B127" i="3" s="1"/>
  <c r="B128" i="3" s="1"/>
  <c r="B129" i="3" s="1"/>
  <c r="B130" i="3" s="1"/>
  <c r="B134" i="3" s="1"/>
  <c r="B135" i="3" s="1"/>
  <c r="H54" i="2"/>
  <c r="H65" i="2"/>
  <c r="T51" i="2"/>
  <c r="V22" i="1"/>
  <c r="J25" i="1"/>
  <c r="V25" i="1" s="1"/>
  <c r="W93" i="1"/>
  <c r="W83" i="1"/>
  <c r="W82" i="1"/>
  <c r="W81" i="1"/>
  <c r="W80" i="1"/>
  <c r="W79" i="1"/>
  <c r="W78" i="1"/>
  <c r="W88" i="1"/>
  <c r="W87" i="1"/>
  <c r="W86" i="1"/>
  <c r="K93" i="3"/>
  <c r="W24" i="3"/>
  <c r="W93" i="2"/>
  <c r="W83" i="2"/>
  <c r="W82" i="2"/>
  <c r="W81" i="2"/>
  <c r="W80" i="2"/>
  <c r="W79" i="2"/>
  <c r="W78" i="2"/>
  <c r="W88" i="2"/>
  <c r="W87" i="2"/>
  <c r="W86" i="2"/>
  <c r="H54" i="1"/>
  <c r="H65" i="1"/>
  <c r="T51" i="1"/>
  <c r="K93" i="4"/>
  <c r="W24" i="4"/>
  <c r="K41" i="4"/>
  <c r="W41" i="4" s="1"/>
  <c r="B120" i="2"/>
  <c r="B119" i="2"/>
  <c r="B121" i="2" s="1"/>
  <c r="B125" i="2" s="1"/>
  <c r="B126" i="2" s="1"/>
  <c r="B127" i="2" s="1"/>
  <c r="B128" i="2" s="1"/>
  <c r="B129" i="2" s="1"/>
  <c r="B130" i="2" s="1"/>
  <c r="B134" i="2" s="1"/>
  <c r="B135" i="2" s="1"/>
  <c r="B136" i="2" s="1"/>
  <c r="J41" i="3"/>
  <c r="V41" i="3" s="1"/>
  <c r="J93" i="3"/>
  <c r="V24" i="3"/>
  <c r="H89" i="3"/>
  <c r="T89" i="3" s="1"/>
  <c r="T77" i="3"/>
  <c r="J93" i="4"/>
  <c r="V24" i="4"/>
  <c r="G55" i="4"/>
  <c r="S55" i="4" s="1"/>
  <c r="S51" i="4"/>
  <c r="T51" i="4"/>
  <c r="H52" i="4"/>
  <c r="T52" i="4" s="1"/>
  <c r="H65" i="4"/>
  <c r="H54" i="4"/>
  <c r="I93" i="2"/>
  <c r="I41" i="2"/>
  <c r="U41" i="2" s="1"/>
  <c r="U24" i="2"/>
  <c r="K25" i="3"/>
  <c r="W25" i="3" s="1"/>
  <c r="W22" i="3"/>
  <c r="I25" i="4"/>
  <c r="U25" i="4" s="1"/>
  <c r="U26" i="4" s="1"/>
  <c r="U22" i="4"/>
  <c r="S65" i="2"/>
  <c r="G67" i="2"/>
  <c r="S67" i="2" s="1"/>
  <c r="K12" i="1"/>
  <c r="W12" i="1" s="1"/>
  <c r="W8" i="1"/>
  <c r="I93" i="4"/>
  <c r="U24" i="4"/>
  <c r="J96" i="1"/>
  <c r="V96" i="1" s="1"/>
  <c r="V95" i="1"/>
  <c r="J25" i="3"/>
  <c r="V25" i="3" s="1"/>
  <c r="V26" i="3" s="1"/>
  <c r="H55" i="3"/>
  <c r="T55" i="3" s="1"/>
  <c r="T54" i="3"/>
  <c r="H66" i="3"/>
  <c r="T66" i="3" s="1"/>
  <c r="V77" i="1"/>
  <c r="J89" i="1"/>
  <c r="V89" i="1" s="1"/>
  <c r="I93" i="3"/>
  <c r="U24" i="3"/>
  <c r="V8" i="1"/>
  <c r="J12" i="1"/>
  <c r="V12" i="1" s="1"/>
  <c r="W26" i="1" l="1"/>
  <c r="V93" i="4"/>
  <c r="V86" i="4"/>
  <c r="V83" i="4"/>
  <c r="V80" i="4"/>
  <c r="V88" i="4"/>
  <c r="V82" i="4"/>
  <c r="V79" i="4"/>
  <c r="V87" i="4"/>
  <c r="V78" i="4"/>
  <c r="V81" i="4"/>
  <c r="W26" i="3"/>
  <c r="K47" i="2"/>
  <c r="W85" i="2"/>
  <c r="U26" i="2"/>
  <c r="W88" i="3"/>
  <c r="W87" i="3"/>
  <c r="W86" i="3"/>
  <c r="W82" i="3"/>
  <c r="W80" i="3"/>
  <c r="W78" i="3"/>
  <c r="W93" i="3"/>
  <c r="W83" i="3"/>
  <c r="W81" i="3"/>
  <c r="W79" i="3"/>
  <c r="U93" i="2"/>
  <c r="U83" i="2"/>
  <c r="U82" i="2"/>
  <c r="U81" i="2"/>
  <c r="U80" i="2"/>
  <c r="U79" i="2"/>
  <c r="U78" i="2"/>
  <c r="U87" i="2"/>
  <c r="U86" i="2"/>
  <c r="U88" i="2"/>
  <c r="V93" i="3"/>
  <c r="V88" i="3"/>
  <c r="V87" i="3"/>
  <c r="V86" i="3"/>
  <c r="V82" i="3"/>
  <c r="V80" i="3"/>
  <c r="V78" i="3"/>
  <c r="V83" i="3"/>
  <c r="V81" i="3"/>
  <c r="V79" i="3"/>
  <c r="W85" i="1"/>
  <c r="K47" i="1"/>
  <c r="V26" i="1"/>
  <c r="V83" i="2"/>
  <c r="V82" i="2"/>
  <c r="V81" i="2"/>
  <c r="V80" i="2"/>
  <c r="V79" i="2"/>
  <c r="V78" i="2"/>
  <c r="V93" i="2"/>
  <c r="V87" i="2"/>
  <c r="V88" i="2"/>
  <c r="V86" i="2"/>
  <c r="I51" i="1"/>
  <c r="U47" i="1"/>
  <c r="I46" i="1"/>
  <c r="U46" i="1" s="1"/>
  <c r="T65" i="1"/>
  <c r="T54" i="4"/>
  <c r="H55" i="4"/>
  <c r="T55" i="4" s="1"/>
  <c r="H66" i="4"/>
  <c r="T66" i="4" s="1"/>
  <c r="J52" i="1"/>
  <c r="V52" i="1" s="1"/>
  <c r="V51" i="1"/>
  <c r="J54" i="1"/>
  <c r="J65" i="1"/>
  <c r="T54" i="1"/>
  <c r="H55" i="1"/>
  <c r="T55" i="1" s="1"/>
  <c r="H66" i="1"/>
  <c r="T66" i="1" s="1"/>
  <c r="U83" i="4"/>
  <c r="U82" i="4"/>
  <c r="U81" i="4"/>
  <c r="U80" i="4"/>
  <c r="U79" i="4"/>
  <c r="U78" i="4"/>
  <c r="U88" i="4"/>
  <c r="U87" i="4"/>
  <c r="U86" i="4"/>
  <c r="U93" i="4"/>
  <c r="T65" i="4"/>
  <c r="K89" i="2"/>
  <c r="W89" i="2" s="1"/>
  <c r="W77" i="2"/>
  <c r="H67" i="2"/>
  <c r="T67" i="2" s="1"/>
  <c r="T65" i="2"/>
  <c r="W77" i="1"/>
  <c r="K89" i="1"/>
  <c r="W89" i="1" s="1"/>
  <c r="H66" i="2"/>
  <c r="T66" i="2" s="1"/>
  <c r="T54" i="2"/>
  <c r="H55" i="2"/>
  <c r="T55" i="2" s="1"/>
  <c r="W26" i="4"/>
  <c r="S65" i="1"/>
  <c r="G67" i="1"/>
  <c r="S67" i="1" s="1"/>
  <c r="U26" i="1"/>
  <c r="U83" i="3"/>
  <c r="U82" i="3"/>
  <c r="U81" i="3"/>
  <c r="U80" i="3"/>
  <c r="U79" i="3"/>
  <c r="U78" i="3"/>
  <c r="U88" i="3"/>
  <c r="U86" i="3"/>
  <c r="U87" i="3"/>
  <c r="U93" i="3"/>
  <c r="W88" i="4"/>
  <c r="W87" i="4"/>
  <c r="W86" i="4"/>
  <c r="W93" i="4"/>
  <c r="W83" i="4"/>
  <c r="W82" i="4"/>
  <c r="W81" i="4"/>
  <c r="W80" i="4"/>
  <c r="W79" i="4"/>
  <c r="W78" i="4"/>
  <c r="K47" i="4" l="1"/>
  <c r="W85" i="4"/>
  <c r="V85" i="3"/>
  <c r="J47" i="3"/>
  <c r="I47" i="4"/>
  <c r="U85" i="4"/>
  <c r="I52" i="1"/>
  <c r="U52" i="1" s="1"/>
  <c r="I57" i="1"/>
  <c r="I54" i="1"/>
  <c r="U51" i="1"/>
  <c r="I65" i="1"/>
  <c r="W85" i="3"/>
  <c r="K47" i="3"/>
  <c r="V65" i="1"/>
  <c r="J57" i="1"/>
  <c r="I89" i="3"/>
  <c r="U89" i="3" s="1"/>
  <c r="U77" i="3"/>
  <c r="I89" i="4"/>
  <c r="U89" i="4" s="1"/>
  <c r="U77" i="4"/>
  <c r="J55" i="1"/>
  <c r="V55" i="1" s="1"/>
  <c r="V54" i="1"/>
  <c r="J66" i="1"/>
  <c r="V66" i="1" s="1"/>
  <c r="K46" i="1"/>
  <c r="W46" i="1" s="1"/>
  <c r="K51" i="1"/>
  <c r="W47" i="1"/>
  <c r="V77" i="4"/>
  <c r="J89" i="4"/>
  <c r="V89" i="4" s="1"/>
  <c r="U85" i="3"/>
  <c r="I47" i="3"/>
  <c r="V85" i="2"/>
  <c r="J47" i="2"/>
  <c r="V77" i="2"/>
  <c r="J89" i="2"/>
  <c r="V89" i="2" s="1"/>
  <c r="K89" i="3"/>
  <c r="W89" i="3" s="1"/>
  <c r="W77" i="3"/>
  <c r="K51" i="2"/>
  <c r="K46" i="2"/>
  <c r="W46" i="2" s="1"/>
  <c r="W47" i="2"/>
  <c r="K89" i="4"/>
  <c r="W89" i="4" s="1"/>
  <c r="W77" i="4"/>
  <c r="I47" i="2"/>
  <c r="U85" i="2"/>
  <c r="V85" i="4"/>
  <c r="J47" i="4"/>
  <c r="H67" i="4"/>
  <c r="T67" i="4" s="1"/>
  <c r="H67" i="1"/>
  <c r="T67" i="1" s="1"/>
  <c r="V77" i="3"/>
  <c r="J89" i="3"/>
  <c r="V89" i="3" s="1"/>
  <c r="U77" i="2"/>
  <c r="I89" i="2"/>
  <c r="U89" i="2" s="1"/>
  <c r="U65" i="1" l="1"/>
  <c r="I67" i="1"/>
  <c r="U67" i="1" s="1"/>
  <c r="I69" i="1"/>
  <c r="I55" i="1"/>
  <c r="U55" i="1" s="1"/>
  <c r="U54" i="1"/>
  <c r="I66" i="1"/>
  <c r="U66" i="1" s="1"/>
  <c r="V57" i="1"/>
  <c r="J61" i="1"/>
  <c r="J69" i="1"/>
  <c r="I51" i="4"/>
  <c r="U47" i="4"/>
  <c r="I46" i="4"/>
  <c r="U46" i="4" s="1"/>
  <c r="I51" i="3"/>
  <c r="U47" i="3"/>
  <c r="I46" i="3"/>
  <c r="U46" i="3" s="1"/>
  <c r="W51" i="2"/>
  <c r="K54" i="2"/>
  <c r="K52" i="2"/>
  <c r="W52" i="2" s="1"/>
  <c r="K65" i="2"/>
  <c r="K52" i="1"/>
  <c r="W52" i="1" s="1"/>
  <c r="K54" i="1"/>
  <c r="K57" i="1"/>
  <c r="W51" i="1"/>
  <c r="K65" i="1"/>
  <c r="J51" i="4"/>
  <c r="V47" i="4"/>
  <c r="J46" i="4"/>
  <c r="V46" i="4" s="1"/>
  <c r="J46" i="2"/>
  <c r="V46" i="2" s="1"/>
  <c r="J51" i="2"/>
  <c r="V47" i="2"/>
  <c r="I51" i="2"/>
  <c r="I46" i="2"/>
  <c r="U46" i="2" s="1"/>
  <c r="U47" i="2"/>
  <c r="V47" i="3"/>
  <c r="J46" i="3"/>
  <c r="V46" i="3" s="1"/>
  <c r="J51" i="3"/>
  <c r="J67" i="1"/>
  <c r="V67" i="1" s="1"/>
  <c r="U57" i="1"/>
  <c r="I61" i="1"/>
  <c r="K51" i="3"/>
  <c r="W47" i="3"/>
  <c r="K46" i="3"/>
  <c r="W46" i="3" s="1"/>
  <c r="K46" i="4"/>
  <c r="W46" i="4" s="1"/>
  <c r="K51" i="4"/>
  <c r="W47" i="4"/>
  <c r="U61" i="1" l="1"/>
  <c r="I11" i="1"/>
  <c r="U11" i="1" s="1"/>
  <c r="J54" i="3"/>
  <c r="V51" i="3"/>
  <c r="J52" i="3"/>
  <c r="V52" i="3" s="1"/>
  <c r="J57" i="3"/>
  <c r="J65" i="3"/>
  <c r="K55" i="1"/>
  <c r="W55" i="1" s="1"/>
  <c r="W54" i="1"/>
  <c r="K66" i="1"/>
  <c r="W66" i="1" s="1"/>
  <c r="J73" i="1"/>
  <c r="V69" i="1"/>
  <c r="K55" i="2"/>
  <c r="W55" i="2" s="1"/>
  <c r="W54" i="2"/>
  <c r="K66" i="2"/>
  <c r="W66" i="2" s="1"/>
  <c r="U69" i="1"/>
  <c r="I73" i="1"/>
  <c r="U73" i="1" s="1"/>
  <c r="K69" i="1"/>
  <c r="W65" i="1"/>
  <c r="K52" i="4"/>
  <c r="W52" i="4" s="1"/>
  <c r="K54" i="4"/>
  <c r="K57" i="4"/>
  <c r="W51" i="4"/>
  <c r="K65" i="4"/>
  <c r="I52" i="4"/>
  <c r="U52" i="4" s="1"/>
  <c r="I54" i="4"/>
  <c r="I57" i="4"/>
  <c r="U51" i="4"/>
  <c r="I65" i="4"/>
  <c r="W65" i="2"/>
  <c r="J54" i="4"/>
  <c r="J57" i="4"/>
  <c r="V51" i="4"/>
  <c r="J65" i="4"/>
  <c r="J52" i="4"/>
  <c r="V52" i="4" s="1"/>
  <c r="I52" i="3"/>
  <c r="U52" i="3" s="1"/>
  <c r="I57" i="3"/>
  <c r="I54" i="3"/>
  <c r="U51" i="3"/>
  <c r="I65" i="3"/>
  <c r="W57" i="1"/>
  <c r="K61" i="1"/>
  <c r="U51" i="2"/>
  <c r="I57" i="2"/>
  <c r="I54" i="2"/>
  <c r="I52" i="2"/>
  <c r="U52" i="2" s="1"/>
  <c r="I65" i="2"/>
  <c r="J11" i="1"/>
  <c r="V11" i="1" s="1"/>
  <c r="V61" i="1"/>
  <c r="K57" i="3"/>
  <c r="K52" i="3"/>
  <c r="W52" i="3" s="1"/>
  <c r="W51" i="3"/>
  <c r="K54" i="3"/>
  <c r="K65" i="3"/>
  <c r="J52" i="2"/>
  <c r="V52" i="2" s="1"/>
  <c r="J54" i="2"/>
  <c r="J57" i="2"/>
  <c r="V51" i="2"/>
  <c r="J65" i="2"/>
  <c r="K69" i="2" s="1"/>
  <c r="K57" i="2"/>
  <c r="W69" i="2" l="1"/>
  <c r="K73" i="2"/>
  <c r="I55" i="3"/>
  <c r="U55" i="3" s="1"/>
  <c r="U54" i="3"/>
  <c r="I66" i="3"/>
  <c r="U66" i="3" s="1"/>
  <c r="U57" i="3"/>
  <c r="I61" i="3"/>
  <c r="V57" i="2"/>
  <c r="J61" i="2"/>
  <c r="I55" i="2"/>
  <c r="U55" i="2" s="1"/>
  <c r="U54" i="2"/>
  <c r="I66" i="2"/>
  <c r="U66" i="2" s="1"/>
  <c r="W57" i="2"/>
  <c r="K61" i="2"/>
  <c r="V54" i="3"/>
  <c r="J55" i="3"/>
  <c r="V55" i="3" s="1"/>
  <c r="J66" i="3"/>
  <c r="V66" i="3" s="1"/>
  <c r="V65" i="4"/>
  <c r="J67" i="4"/>
  <c r="V67" i="4" s="1"/>
  <c r="J69" i="4"/>
  <c r="U57" i="2"/>
  <c r="I61" i="2"/>
  <c r="V73" i="1"/>
  <c r="J10" i="1"/>
  <c r="V10" i="1" s="1"/>
  <c r="J55" i="4"/>
  <c r="V55" i="4" s="1"/>
  <c r="V54" i="4"/>
  <c r="J66" i="4"/>
  <c r="V66" i="4" s="1"/>
  <c r="W54" i="4"/>
  <c r="K55" i="4"/>
  <c r="W55" i="4" s="1"/>
  <c r="K66" i="4"/>
  <c r="W66" i="4" s="1"/>
  <c r="K69" i="3"/>
  <c r="W65" i="3"/>
  <c r="K11" i="1"/>
  <c r="W11" i="1" s="1"/>
  <c r="W61" i="1"/>
  <c r="K67" i="2"/>
  <c r="W67" i="2" s="1"/>
  <c r="U54" i="4"/>
  <c r="I55" i="4"/>
  <c r="U55" i="4" s="1"/>
  <c r="I66" i="4"/>
  <c r="U66" i="4" s="1"/>
  <c r="U65" i="2"/>
  <c r="I67" i="2"/>
  <c r="U67" i="2" s="1"/>
  <c r="I69" i="2"/>
  <c r="K69" i="4"/>
  <c r="K67" i="4"/>
  <c r="W67" i="4" s="1"/>
  <c r="W65" i="4"/>
  <c r="J55" i="2"/>
  <c r="V55" i="2" s="1"/>
  <c r="J66" i="2"/>
  <c r="V66" i="2" s="1"/>
  <c r="V54" i="2"/>
  <c r="K61" i="4"/>
  <c r="W57" i="4"/>
  <c r="K55" i="3"/>
  <c r="W55" i="3" s="1"/>
  <c r="W54" i="3"/>
  <c r="K66" i="3"/>
  <c r="W66" i="3" s="1"/>
  <c r="I69" i="3"/>
  <c r="U65" i="3"/>
  <c r="W69" i="1"/>
  <c r="K73" i="1"/>
  <c r="J69" i="3"/>
  <c r="V65" i="3"/>
  <c r="J67" i="3"/>
  <c r="V67" i="3" s="1"/>
  <c r="K61" i="3"/>
  <c r="W57" i="3"/>
  <c r="U57" i="4"/>
  <c r="I61" i="4"/>
  <c r="V65" i="2"/>
  <c r="J69" i="2"/>
  <c r="V57" i="4"/>
  <c r="J61" i="4"/>
  <c r="U65" i="4"/>
  <c r="I69" i="4"/>
  <c r="I67" i="4"/>
  <c r="U67" i="4" s="1"/>
  <c r="K67" i="1"/>
  <c r="W67" i="1" s="1"/>
  <c r="J61" i="3"/>
  <c r="V57" i="3"/>
  <c r="W61" i="2" l="1"/>
  <c r="K11" i="2"/>
  <c r="W11" i="2" s="1"/>
  <c r="K11" i="4"/>
  <c r="W11" i="4" s="1"/>
  <c r="W61" i="4"/>
  <c r="U69" i="4"/>
  <c r="I73" i="4"/>
  <c r="U73" i="4" s="1"/>
  <c r="W61" i="3"/>
  <c r="K11" i="3"/>
  <c r="W11" i="3" s="1"/>
  <c r="W73" i="1"/>
  <c r="K10" i="1"/>
  <c r="W10" i="1" s="1"/>
  <c r="I11" i="2"/>
  <c r="U11" i="2" s="1"/>
  <c r="U61" i="2"/>
  <c r="V61" i="2"/>
  <c r="J11" i="2"/>
  <c r="V11" i="2" s="1"/>
  <c r="W73" i="2"/>
  <c r="K10" i="2"/>
  <c r="W10" i="2" s="1"/>
  <c r="I67" i="3"/>
  <c r="U67" i="3" s="1"/>
  <c r="K73" i="3"/>
  <c r="W69" i="3"/>
  <c r="J73" i="4"/>
  <c r="V69" i="4"/>
  <c r="U61" i="4"/>
  <c r="I11" i="4"/>
  <c r="U11" i="4" s="1"/>
  <c r="J11" i="4"/>
  <c r="V11" i="4" s="1"/>
  <c r="V61" i="4"/>
  <c r="V69" i="2"/>
  <c r="J73" i="2"/>
  <c r="W69" i="4"/>
  <c r="K73" i="4"/>
  <c r="K67" i="3"/>
  <c r="W67" i="3" s="1"/>
  <c r="U61" i="3"/>
  <c r="I11" i="3"/>
  <c r="U11" i="3" s="1"/>
  <c r="J73" i="3"/>
  <c r="V69" i="3"/>
  <c r="J67" i="2"/>
  <c r="V67" i="2" s="1"/>
  <c r="U69" i="3"/>
  <c r="I73" i="3"/>
  <c r="U73" i="3" s="1"/>
  <c r="I73" i="2"/>
  <c r="U73" i="2" s="1"/>
  <c r="U69" i="2"/>
  <c r="J11" i="3"/>
  <c r="V11" i="3" s="1"/>
  <c r="V61" i="3"/>
  <c r="V73" i="3" l="1"/>
  <c r="J10" i="3"/>
  <c r="V10" i="3" s="1"/>
  <c r="W73" i="3"/>
  <c r="K10" i="3"/>
  <c r="W10" i="3" s="1"/>
  <c r="K10" i="4"/>
  <c r="W10" i="4" s="1"/>
  <c r="W73" i="4"/>
  <c r="V73" i="2"/>
  <c r="J10" i="2"/>
  <c r="V10" i="2" s="1"/>
  <c r="V73" i="4"/>
  <c r="J10" i="4"/>
  <c r="V10" i="4" s="1"/>
</calcChain>
</file>

<file path=xl/sharedStrings.xml><?xml version="1.0" encoding="utf-8"?>
<sst xmlns="http://schemas.openxmlformats.org/spreadsheetml/2006/main" count="1210" uniqueCount="230">
  <si>
    <t>CADENT GAS LTD  -  EAST OF ENGLAND NETWORK</t>
  </si>
  <si>
    <t>JUNE-23  MOD0186</t>
  </si>
  <si>
    <t>MAR-23  MOD0186</t>
  </si>
  <si>
    <t>DELTA</t>
  </si>
  <si>
    <t>NOTES</t>
  </si>
  <si>
    <t>DESCRIPTION</t>
  </si>
  <si>
    <t>LICENCE 
TERM</t>
  </si>
  <si>
    <t>PRICE BASE</t>
  </si>
  <si>
    <t>2021/22</t>
  </si>
  <si>
    <t>2022/23</t>
  </si>
  <si>
    <t>2023/24</t>
  </si>
  <si>
    <t>2024/25</t>
  </si>
  <si>
    <t>2025/26</t>
  </si>
  <si>
    <t>ROW REF</t>
  </si>
  <si>
    <t>TABLE 1: ALLOWED REVENUE &amp; ARITHMETICAL PRICE CHANGE</t>
  </si>
  <si>
    <t>ALLOWED REVENUE (AS PUBLISHED)</t>
  </si>
  <si>
    <t>ARt</t>
  </si>
  <si>
    <t>NOMINAL</t>
  </si>
  <si>
    <t>TOTAL LDZ &amp; CUSTOMER CHARGES ARITHMETICAL PRICE CHANGE  (EXCL SOLR)</t>
  </si>
  <si>
    <t>%</t>
  </si>
  <si>
    <t>TOTAL ECN CHARGES ARITHMETICAL PRICE CHANGE</t>
  </si>
  <si>
    <t>TOTAL DISTRIBUTION CHARGES ARITHMETICAL PRICE CHANGE</t>
  </si>
  <si>
    <t>TABLE 2: ALLOWED REVENUE COMPOSITION</t>
  </si>
  <si>
    <t>BASE REVENUE (INCLUDING TAX ALLOWANCE)</t>
  </si>
  <si>
    <t>18/19</t>
  </si>
  <si>
    <t>Changes to Shrinkage cost forecast and NTS Exit Capacity charges as detailed in table 6 of this document</t>
  </si>
  <si>
    <t xml:space="preserve">TOTAL OUTPUT DELIVERY INCENTIVE  </t>
  </si>
  <si>
    <t>ODIt</t>
  </si>
  <si>
    <t>BUSINESS PLAN INCENTIVE</t>
  </si>
  <si>
    <t>BPIt</t>
  </si>
  <si>
    <t xml:space="preserve">OTHER REVENUE ALLOWANCES </t>
  </si>
  <si>
    <t>ORAt</t>
  </si>
  <si>
    <t>OTHER REVENUE TOTAL (inc. SIU/Cross subsidy adj.)</t>
  </si>
  <si>
    <t>CSUBt/DRSt</t>
  </si>
  <si>
    <t>TOTAL CALCULATED REVENUE (FIXED 18/19 PRICES)</t>
  </si>
  <si>
    <t>Rt</t>
  </si>
  <si>
    <t>FORECAST INFLATION FACTOR; CPIH (AS PUBLISHED)</t>
  </si>
  <si>
    <t>PIt / PI2018/19</t>
  </si>
  <si>
    <t>Aligned to the current Ofgem forecast as per RRP tables.  Updated monthly index to March actuals and utilises March OBR forecast</t>
  </si>
  <si>
    <t>INFLATION TRUE-UP TO NOMINAL PRICES</t>
  </si>
  <si>
    <t>TOTAL CALCULATED REVENUE NOMINAL (AS PUBLISHED)</t>
  </si>
  <si>
    <t>ADJUSTMENT TERM (prior years movement in allowances)</t>
  </si>
  <si>
    <t>ADJt</t>
  </si>
  <si>
    <t xml:space="preserve">Adjustment from 23/24 to reflect differences between latest forecast costs for that year relative to those priced for at Final Charges.  Not forecasting any under/over revenue collection </t>
  </si>
  <si>
    <t>CORRECTION TERM; K FACTOR</t>
  </si>
  <si>
    <t>Kt</t>
  </si>
  <si>
    <t>LEGACY REVENUE</t>
  </si>
  <si>
    <t>LARt</t>
  </si>
  <si>
    <t xml:space="preserve">memo;  Current assessment Allowed Revenue </t>
  </si>
  <si>
    <t>RECOVERED REVENUE  (+ FORECAST)</t>
  </si>
  <si>
    <t>RRt</t>
  </si>
  <si>
    <t>UNDER / OVER RECOVERY CARRIED FORWARDS</t>
  </si>
  <si>
    <t>ARt - RRt</t>
  </si>
  <si>
    <t>TABLE 3: DOMESTIC CUSTOMER BILL IMPACT (EXCL ECN CHARGES)</t>
  </si>
  <si>
    <t>AVERAGE AQ PER DOMESTIC CUSTOMER</t>
  </si>
  <si>
    <t>Kwh</t>
  </si>
  <si>
    <t xml:space="preserve">TOTAL ANNUAL CHARGE (EXCL. ECN) </t>
  </si>
  <si>
    <t>TOTAL ANNUAL CHARGE (EXCL. ECN)</t>
  </si>
  <si>
    <t>% MOVEMENT IN DOMESTIC CUSTOMER BILL</t>
  </si>
  <si>
    <t>TABLE 4: ECN CHARGE ELEMENTS (NTS EXIT CAPACITY ONLY)</t>
  </si>
  <si>
    <t>NTS EXIT CAPACITY PASS-THROUGH ALLOWED REVENUE</t>
  </si>
  <si>
    <t>ECt</t>
  </si>
  <si>
    <t xml:space="preserve">Updated Exit Capacity pass through costs based on May 2023 National Gas Transmission pricing paper.  </t>
  </si>
  <si>
    <t>INFLATED NTS EXIT CAPACITY PASS-THROUGH ALLOWED REVENUE</t>
  </si>
  <si>
    <t>AECt</t>
  </si>
  <si>
    <t>LEGACY NTS PASS-THROUGH</t>
  </si>
  <si>
    <t>LExt</t>
  </si>
  <si>
    <t>NTS COST TRUE UP - PART OF ADJ. TERM</t>
  </si>
  <si>
    <t>CORRECTION TERM; K FACTOR FOR ECN</t>
  </si>
  <si>
    <t>ECN TOTAL ALLOWED REVENUE (AS PUBLISHED)</t>
  </si>
  <si>
    <t>COLLECTABLE REVENUE (ECN)</t>
  </si>
  <si>
    <t>UNDER / OVER RECOVERY CARRIED FORWARDS (ECN)</t>
  </si>
  <si>
    <t>YEAR ON YEAR MOVEMENT IN ALLOWED REVENUE</t>
  </si>
  <si>
    <t>ADJUSTMENT FOR PRIOR YEAR OVER / UNDER RECOVERY</t>
  </si>
  <si>
    <t>IMPACT OF CHANGE IN ANNUAL LOAD FACTORS</t>
  </si>
  <si>
    <t>YEAR ON YEAR MOVEMENT IN AGGREGATE DEMAND</t>
  </si>
  <si>
    <t>ECN CHARGES ARITHMETICAL PRICE CHANGE</t>
  </si>
  <si>
    <t>TABLE 5: LDZ &amp; CUSTOMER CHARGE ELEMENTS  -  EXCL SoLR</t>
  </si>
  <si>
    <t>DN ALLOWED REVENUE AT PRICE SETTING LESS ECN REVENUE LESS SOLR</t>
  </si>
  <si>
    <t>DN COLLECTABLE REVENUE LESS ECN REVENUE LESS SOLR</t>
  </si>
  <si>
    <t>UNDER / OVER RECOVERY CARRIED FORWARDS (LDZ &amp; CUSTOMER)</t>
  </si>
  <si>
    <t>LDZ &amp; CUSTOMER CHARGES ARITHMETICAL PRICE CHANGE</t>
  </si>
  <si>
    <t>TABLE 6: PASS THROUGH COSTS</t>
  </si>
  <si>
    <t>SHIRNKAGE</t>
  </si>
  <si>
    <t>SLt</t>
  </si>
  <si>
    <t>LICENSED ACTIVITY</t>
  </si>
  <si>
    <t>LFt</t>
  </si>
  <si>
    <t>PRESCRIBED RATES</t>
  </si>
  <si>
    <t>RBt</t>
  </si>
  <si>
    <t>PENSION SCHEME ESTABLISHED DEFICIT REPAIR</t>
  </si>
  <si>
    <t>EDEt</t>
  </si>
  <si>
    <t>DISTRIBUTION NETWORK PENSION DEFICIT CHARGE</t>
  </si>
  <si>
    <t>PDt</t>
  </si>
  <si>
    <t>THIRD PARTY DAMAGE &amp; WATER INGRESS COSTS</t>
  </si>
  <si>
    <t>TPWIt</t>
  </si>
  <si>
    <t>GAS ILLEGALLY TAKEN</t>
  </si>
  <si>
    <t>TGt</t>
  </si>
  <si>
    <t>BAD DEBT</t>
  </si>
  <si>
    <t>BDt</t>
  </si>
  <si>
    <t>NTS EXIT FLAT CAPACITY COSTS &amp; NTS FLEX CAPACITY COSTS</t>
  </si>
  <si>
    <t>CDSP COSTS (XOSERVE)</t>
  </si>
  <si>
    <t>CDSPt</t>
  </si>
  <si>
    <t>MISCELLANEOUS COSTS</t>
  </si>
  <si>
    <t>MPt</t>
  </si>
  <si>
    <t>STRANRAER LDZ</t>
  </si>
  <si>
    <t>SLDZt</t>
  </si>
  <si>
    <t>TOTAL PASS THROUGH COSTS  (as published)</t>
  </si>
  <si>
    <t>PTt</t>
  </si>
  <si>
    <t>TABLE 7: INFLATION</t>
  </si>
  <si>
    <t>FORECAST INFLATION FACTOR; CPIH</t>
  </si>
  <si>
    <t>ASSUMED ANNUAL INFLATION FOR PRICE SETTING</t>
  </si>
  <si>
    <t>ACTUAL / FORECAST ANNUAL INFLATION</t>
  </si>
  <si>
    <t>DIFFERENCE (DRIVES CPIH TRUE UP)</t>
  </si>
  <si>
    <t>TABLE 8: RISKS &amp; SENSITIVITIES</t>
  </si>
  <si>
    <t>NTS UNIT RATES</t>
  </si>
  <si>
    <t>INFLATION</t>
  </si>
  <si>
    <t>TREATMENT OF SOLR; BULB SPECIAL ADMINISTRATION COSTS</t>
  </si>
  <si>
    <t>TABLE 9: UNIT RATES</t>
  </si>
  <si>
    <t>Actual</t>
  </si>
  <si>
    <t>Forecast</t>
  </si>
  <si>
    <t>LDZ CAPACITY CHARGES</t>
  </si>
  <si>
    <t xml:space="preserve">Commodity </t>
  </si>
  <si>
    <t>0-73.2</t>
  </si>
  <si>
    <t>p/kwh</t>
  </si>
  <si>
    <t>73.2 - 732</t>
  </si>
  <si>
    <t>&gt;732</t>
  </si>
  <si>
    <t>multiplyer</t>
  </si>
  <si>
    <t>0.1798 x</t>
  </si>
  <si>
    <t>0.2034 x</t>
  </si>
  <si>
    <t>0.2305 x</t>
  </si>
  <si>
    <t>0.2325 x</t>
  </si>
  <si>
    <t>peak ^</t>
  </si>
  <si>
    <t>SOQ ^ -0.2376</t>
  </si>
  <si>
    <t>Subject to a minimum rate of</t>
  </si>
  <si>
    <t>Capacity</t>
  </si>
  <si>
    <t>p/pdkwh/d</t>
  </si>
  <si>
    <t>0.8694 x</t>
  </si>
  <si>
    <t>0.9645 x</t>
  </si>
  <si>
    <t>1.0882 x</t>
  </si>
  <si>
    <t>1.0957 x</t>
  </si>
  <si>
    <t>SOQ ^ -0.2155</t>
  </si>
  <si>
    <t>LDZ CUSTOMER CHARGES</t>
  </si>
  <si>
    <t>0.0669 x</t>
  </si>
  <si>
    <t>0.0741 x</t>
  </si>
  <si>
    <t>0.0853 x</t>
  </si>
  <si>
    <t>0.0859 x</t>
  </si>
  <si>
    <t>SOQ ^ -0.21</t>
  </si>
  <si>
    <t>Fixed charges between 73,200 &amp; 732,000 kwh</t>
  </si>
  <si>
    <t>Non monthly read supply points</t>
  </si>
  <si>
    <t>Monthly read supply points</t>
  </si>
  <si>
    <t>EXIT CHARGES</t>
  </si>
  <si>
    <t>Exit Capacity</t>
  </si>
  <si>
    <t>EA1</t>
  </si>
  <si>
    <t>EA2</t>
  </si>
  <si>
    <t>EA3</t>
  </si>
  <si>
    <t>EA4</t>
  </si>
  <si>
    <t>EM1</t>
  </si>
  <si>
    <t>EM2</t>
  </si>
  <si>
    <t>EM3</t>
  </si>
  <si>
    <t>EM4</t>
  </si>
  <si>
    <t>SOLR CHARGES</t>
  </si>
  <si>
    <t>LRSP DOMESTIC CHARGE</t>
  </si>
  <si>
    <t>LRD</t>
  </si>
  <si>
    <t>-</t>
  </si>
  <si>
    <t>LRSP INDUSTRIAL CHARGE</t>
  </si>
  <si>
    <t>LRI</t>
  </si>
  <si>
    <t>CADENT GAS LTD  -  LONDON NETWORK</t>
  </si>
  <si>
    <t>TOTAL PASS THROUGH COSTS</t>
  </si>
  <si>
    <t>0.1915 x</t>
  </si>
  <si>
    <t>0.2271 x</t>
  </si>
  <si>
    <t>0.2152 x</t>
  </si>
  <si>
    <t>0.2352 x</t>
  </si>
  <si>
    <t>SOQ ^ -0.2147</t>
  </si>
  <si>
    <t>1.1928 x</t>
  </si>
  <si>
    <t>1.4182 x</t>
  </si>
  <si>
    <t>1.3242 x</t>
  </si>
  <si>
    <t>1.4907 x</t>
  </si>
  <si>
    <t>SOQ ^ -0.2133</t>
  </si>
  <si>
    <t>0.0994 x</t>
  </si>
  <si>
    <t>0.1183 x</t>
  </si>
  <si>
    <t>0.1125 x</t>
  </si>
  <si>
    <t>0.1269 x</t>
  </si>
  <si>
    <t>CADENT GAS LTD  -  NORTH WEST NETWORK</t>
  </si>
  <si>
    <t>0.2266 x</t>
  </si>
  <si>
    <t>0.2617 x</t>
  </si>
  <si>
    <t>0.3037 x</t>
  </si>
  <si>
    <t>0.2893 x</t>
  </si>
  <si>
    <t>SOQ ^ -0.2586</t>
  </si>
  <si>
    <t>1.2774 x</t>
  </si>
  <si>
    <t>1.4783 x</t>
  </si>
  <si>
    <t>1.7068 x</t>
  </si>
  <si>
    <t>1.6489 x</t>
  </si>
  <si>
    <t>SOQ ^ -0.2483</t>
  </si>
  <si>
    <t>0.0618 x</t>
  </si>
  <si>
    <t>0.0715 x</t>
  </si>
  <si>
    <t>0.0846 x</t>
  </si>
  <si>
    <t>0.0819 x</t>
  </si>
  <si>
    <t>NW1</t>
  </si>
  <si>
    <t>CADENT GAS LTD  -  WEST MIDLANDS NETWORK</t>
  </si>
  <si>
    <t>0.3764 x</t>
  </si>
  <si>
    <t>0.4469 x</t>
  </si>
  <si>
    <t>0.4704 x</t>
  </si>
  <si>
    <t>0.4864 x</t>
  </si>
  <si>
    <t>SOQ ^ -0.2911</t>
  </si>
  <si>
    <t>1.9803 x</t>
  </si>
  <si>
    <t>2.3608 x</t>
  </si>
  <si>
    <t>2.4694 x</t>
  </si>
  <si>
    <t>2.5484 x</t>
  </si>
  <si>
    <t>SOQ ^ -0.2817</t>
  </si>
  <si>
    <t>0.0641 x</t>
  </si>
  <si>
    <t>0.0762 x</t>
  </si>
  <si>
    <t>0.0811 x</t>
  </si>
  <si>
    <t>0.0835 x</t>
  </si>
  <si>
    <t>MINIMUM RATE APPLIES AT SOQ OF (KWH)</t>
  </si>
  <si>
    <t>NT1</t>
  </si>
  <si>
    <t>NT2</t>
  </si>
  <si>
    <t>NT3</t>
  </si>
  <si>
    <t>WM1</t>
  </si>
  <si>
    <t>0.2199 x</t>
  </si>
  <si>
    <t>1.0454 x</t>
  </si>
  <si>
    <t>0.2264 x</t>
  </si>
  <si>
    <t>1.4368 x</t>
  </si>
  <si>
    <t>0.1223 x</t>
  </si>
  <si>
    <t>0.2748 x</t>
  </si>
  <si>
    <t>1.571 x</t>
  </si>
  <si>
    <t>0.078 x</t>
  </si>
  <si>
    <t>0.4598 x</t>
  </si>
  <si>
    <t>2.4079 x</t>
  </si>
  <si>
    <t>0.0789 x</t>
  </si>
  <si>
    <t>Reduction in cost to reflect latest forecast gas prices, 150 p/therm in 24/25 down from 200 p/therm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</si>
</sst>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,,;\(#,##0.0,,\);\-"/>
    <numFmt numFmtId="165" formatCode="_(* #,##0.00_);_(* \(#,##0.00\);_(* &quot;-&quot;??_);_(@_)"/>
    <numFmt numFmtId="166" formatCode="#,##0.0;[Red]\(#,##0.0\);\-"/>
    <numFmt numFmtId="167" formatCode="0.0%;[Red]\(0.0\)%;\-"/>
    <numFmt numFmtId="168" formatCode="0.000"/>
    <numFmt numFmtId="169" formatCode="0.0000"/>
    <numFmt numFmtId="170" formatCode="&quot;£&quot;#,##0.00"/>
    <numFmt numFmtId="171" formatCode="&quot;£&quot;#,##0.00;[Red]&quot;£&quot;\(#,##0.00\);\-"/>
    <numFmt numFmtId="172" formatCode="0.00%;\(0.00\)%;\-"/>
    <numFmt numFmtId="173" formatCode="0.00%;[Red]\(0.00\)%;\-"/>
    <numFmt numFmtId="174" formatCode="0.0%"/>
    <numFmt numFmtId="175" formatCode="#,##0.00;[Red]\(#,##0.00\);\-"/>
    <numFmt numFmtId="176" formatCode="#,##0.0000;[Red]\(#,##0.0000\);\-"/>
    <numFmt numFmtId="177" formatCode="_-* #,##0_-;\-* #,##0_-;_-* &quot;-&quot;??_-;_-@_-"/>
    <numFmt numFmtId="178" formatCode="#,##0;[Red]\(#,##0\);\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G Omega"/>
      <family val="2"/>
    </font>
    <font>
      <sz val="14"/>
      <name val="Calibri"/>
      <family val="2"/>
      <scheme val="minor"/>
    </font>
    <font>
      <sz val="11"/>
      <color rgb="FFFF4D16"/>
      <name val="Calibri"/>
      <family val="2"/>
      <scheme val="minor"/>
    </font>
    <font>
      <i/>
      <sz val="11"/>
      <color rgb="FFFF4D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Gill Sans MT"/>
      <family val="2"/>
    </font>
    <font>
      <sz val="16"/>
      <color rgb="FFFF4D16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4616"/>
        <bgColor indexed="64"/>
      </patternFill>
    </fill>
    <fill>
      <patternFill patternType="solid">
        <fgColor rgb="FF373A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0" fontId="23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5" fillId="3" borderId="1" xfId="2" applyFont="1" applyFill="1" applyBorder="1" applyAlignment="1">
      <alignment horizontal="left" vertical="center" wrapText="1" indent="1"/>
    </xf>
    <xf numFmtId="0" fontId="1" fillId="2" borderId="0" xfId="2" applyFill="1" applyAlignment="1">
      <alignment horizontal="center" vertical="center"/>
    </xf>
    <xf numFmtId="0" fontId="1" fillId="2" borderId="0" xfId="2" applyFill="1"/>
    <xf numFmtId="0" fontId="3" fillId="2" borderId="0" xfId="2" applyFont="1" applyFill="1" applyAlignment="1">
      <alignment horizontal="center"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left" vertical="center" inden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8" fillId="4" borderId="2" xfId="2" applyFont="1" applyFill="1" applyBorder="1" applyAlignment="1">
      <alignment horizontal="left" vertical="center" wrapText="1" indent="1"/>
    </xf>
    <xf numFmtId="0" fontId="8" fillId="4" borderId="4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11" fillId="3" borderId="3" xfId="2" applyFont="1" applyFill="1" applyBorder="1" applyAlignment="1">
      <alignment horizontal="left" vertical="center" indent="1"/>
    </xf>
    <xf numFmtId="0" fontId="11" fillId="3" borderId="4" xfId="2" applyFont="1" applyFill="1" applyBorder="1" applyAlignment="1">
      <alignment horizontal="left" vertical="center" indent="1"/>
    </xf>
    <xf numFmtId="0" fontId="11" fillId="3" borderId="2" xfId="2" applyFont="1" applyFill="1" applyBorder="1" applyAlignment="1">
      <alignment horizontal="left" vertical="center" indent="1"/>
    </xf>
    <xf numFmtId="0" fontId="12" fillId="2" borderId="0" xfId="2" applyFont="1" applyFill="1"/>
    <xf numFmtId="0" fontId="2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 indent="1"/>
    </xf>
    <xf numFmtId="0" fontId="10" fillId="4" borderId="1" xfId="2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166" fontId="10" fillId="4" borderId="1" xfId="4" applyNumberFormat="1" applyFont="1" applyFill="1" applyBorder="1" applyAlignment="1">
      <alignment horizontal="right" vertical="center" indent="2"/>
    </xf>
    <xf numFmtId="166" fontId="11" fillId="2" borderId="0" xfId="4" applyNumberFormat="1" applyFont="1" applyFill="1" applyAlignment="1">
      <alignment horizontal="right" indent="2"/>
    </xf>
    <xf numFmtId="166" fontId="11" fillId="2" borderId="0" xfId="2" applyNumberFormat="1" applyFont="1" applyFill="1" applyAlignment="1">
      <alignment horizontal="right" indent="2"/>
    </xf>
    <xf numFmtId="0" fontId="11" fillId="2" borderId="0" xfId="2" applyFont="1" applyFill="1"/>
    <xf numFmtId="0" fontId="1" fillId="0" borderId="1" xfId="2" applyBorder="1" applyAlignment="1">
      <alignment horizontal="left" vertical="center" indent="1"/>
    </xf>
    <xf numFmtId="0" fontId="1" fillId="0" borderId="1" xfId="2" applyBorder="1" applyAlignment="1">
      <alignment horizontal="center" vertical="center"/>
    </xf>
    <xf numFmtId="167" fontId="1" fillId="0" borderId="1" xfId="2" applyNumberFormat="1" applyBorder="1" applyAlignment="1">
      <alignment vertical="center"/>
    </xf>
    <xf numFmtId="167" fontId="1" fillId="2" borderId="0" xfId="2" applyNumberFormat="1" applyFill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167" fontId="10" fillId="4" borderId="1" xfId="3" applyNumberFormat="1" applyFont="1" applyFill="1" applyBorder="1" applyAlignment="1">
      <alignment vertical="center"/>
    </xf>
    <xf numFmtId="167" fontId="11" fillId="2" borderId="0" xfId="2" applyNumberFormat="1" applyFont="1" applyFill="1"/>
    <xf numFmtId="0" fontId="12" fillId="2" borderId="0" xfId="2" applyFont="1" applyFill="1" applyAlignment="1">
      <alignment horizontal="left"/>
    </xf>
    <xf numFmtId="165" fontId="1" fillId="2" borderId="0" xfId="5" applyFont="1" applyFill="1" applyAlignment="1">
      <alignment horizontal="center" vertical="center"/>
    </xf>
    <xf numFmtId="165" fontId="1" fillId="2" borderId="0" xfId="2" applyNumberFormat="1" applyFill="1" applyAlignment="1">
      <alignment horizontal="center" vertical="center"/>
    </xf>
    <xf numFmtId="166" fontId="0" fillId="0" borderId="1" xfId="4" applyNumberFormat="1" applyFont="1" applyBorder="1" applyAlignment="1">
      <alignment horizontal="right" vertical="center" indent="2"/>
    </xf>
    <xf numFmtId="166" fontId="0" fillId="2" borderId="0" xfId="4" applyNumberFormat="1" applyFont="1" applyFill="1" applyAlignment="1">
      <alignment horizontal="right" indent="2"/>
    </xf>
    <xf numFmtId="166" fontId="1" fillId="2" borderId="0" xfId="2" applyNumberFormat="1" applyFill="1" applyAlignment="1">
      <alignment horizontal="right" indent="2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0" fillId="4" borderId="13" xfId="2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166" fontId="10" fillId="4" borderId="13" xfId="4" applyNumberFormat="1" applyFont="1" applyFill="1" applyBorder="1" applyAlignment="1">
      <alignment horizontal="right" vertical="center" indent="2"/>
    </xf>
    <xf numFmtId="0" fontId="2" fillId="2" borderId="3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left" vertical="center" indent="1"/>
    </xf>
    <xf numFmtId="0" fontId="10" fillId="2" borderId="6" xfId="2" applyFont="1" applyFill="1" applyBorder="1" applyAlignment="1">
      <alignment horizontal="center" vertical="center"/>
    </xf>
    <xf numFmtId="164" fontId="10" fillId="2" borderId="6" xfId="3" applyNumberFormat="1" applyFont="1" applyFill="1" applyBorder="1" applyAlignment="1">
      <alignment horizontal="center" vertical="center"/>
    </xf>
    <xf numFmtId="166" fontId="10" fillId="2" borderId="6" xfId="4" applyNumberFormat="1" applyFont="1" applyFill="1" applyBorder="1" applyAlignment="1">
      <alignment horizontal="right" vertical="center" indent="2"/>
    </xf>
    <xf numFmtId="166" fontId="11" fillId="2" borderId="0" xfId="4" applyNumberFormat="1" applyFont="1" applyFill="1" applyBorder="1" applyAlignment="1">
      <alignment horizontal="right" indent="2"/>
    </xf>
    <xf numFmtId="0" fontId="16" fillId="2" borderId="0" xfId="2" applyFont="1" applyFill="1" applyAlignment="1">
      <alignment horizontal="left"/>
    </xf>
    <xf numFmtId="0" fontId="17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17" fillId="0" borderId="1" xfId="2" applyFont="1" applyBorder="1" applyAlignment="1">
      <alignment horizontal="left" vertical="center" indent="1"/>
    </xf>
    <xf numFmtId="0" fontId="18" fillId="0" borderId="1" xfId="2" applyFont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168" fontId="17" fillId="2" borderId="1" xfId="4" applyNumberFormat="1" applyFont="1" applyFill="1" applyBorder="1" applyAlignment="1">
      <alignment horizontal="center" vertical="center"/>
    </xf>
    <xf numFmtId="168" fontId="17" fillId="2" borderId="0" xfId="2" applyNumberFormat="1" applyFont="1" applyFill="1"/>
    <xf numFmtId="0" fontId="17" fillId="2" borderId="0" xfId="2" applyFont="1" applyFill="1"/>
    <xf numFmtId="169" fontId="17" fillId="2" borderId="1" xfId="4" applyNumberFormat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left" vertical="center" indent="1"/>
    </xf>
    <xf numFmtId="0" fontId="8" fillId="2" borderId="0" xfId="2" applyFont="1" applyFill="1" applyAlignment="1">
      <alignment horizontal="center" vertical="center"/>
    </xf>
    <xf numFmtId="164" fontId="8" fillId="2" borderId="0" xfId="3" applyNumberFormat="1" applyFont="1" applyFill="1" applyBorder="1" applyAlignment="1">
      <alignment horizontal="center" vertical="center"/>
    </xf>
    <xf numFmtId="166" fontId="20" fillId="2" borderId="0" xfId="4" applyNumberFormat="1" applyFont="1" applyFill="1" applyBorder="1" applyAlignment="1">
      <alignment horizontal="right" vertical="center" indent="2"/>
    </xf>
    <xf numFmtId="166" fontId="8" fillId="2" borderId="0" xfId="4" applyNumberFormat="1" applyFont="1" applyFill="1" applyBorder="1" applyAlignment="1">
      <alignment horizontal="right" vertical="center" indent="2"/>
    </xf>
    <xf numFmtId="166" fontId="1" fillId="2" borderId="0" xfId="2" applyNumberFormat="1" applyFill="1" applyAlignment="1">
      <alignment horizontal="right" vertical="center" indent="2"/>
    </xf>
    <xf numFmtId="0" fontId="19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vertical="center"/>
    </xf>
    <xf numFmtId="0" fontId="19" fillId="0" borderId="1" xfId="2" applyFont="1" applyBorder="1" applyAlignment="1">
      <alignment horizontal="left" vertical="center" indent="1"/>
    </xf>
    <xf numFmtId="0" fontId="19" fillId="0" borderId="1" xfId="2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166" fontId="19" fillId="0" borderId="1" xfId="4" applyNumberFormat="1" applyFont="1" applyBorder="1" applyAlignment="1">
      <alignment horizontal="right" vertical="center" indent="2"/>
    </xf>
    <xf numFmtId="166" fontId="19" fillId="2" borderId="0" xfId="2" applyNumberFormat="1" applyFont="1" applyFill="1" applyAlignment="1">
      <alignment horizontal="right" indent="2"/>
    </xf>
    <xf numFmtId="0" fontId="19" fillId="2" borderId="0" xfId="2" applyFont="1" applyFill="1"/>
    <xf numFmtId="0" fontId="3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1" fillId="0" borderId="0" xfId="2" applyAlignment="1">
      <alignment horizontal="center" vertical="center"/>
    </xf>
    <xf numFmtId="166" fontId="0" fillId="0" borderId="0" xfId="4" applyNumberFormat="1" applyFont="1" applyAlignment="1">
      <alignment horizontal="right" vertical="center" indent="2"/>
    </xf>
    <xf numFmtId="166" fontId="1" fillId="0" borderId="0" xfId="2" applyNumberFormat="1" applyAlignment="1">
      <alignment horizontal="right" vertical="center" indent="2"/>
    </xf>
    <xf numFmtId="166" fontId="1" fillId="2" borderId="0" xfId="2" applyNumberFormat="1" applyFill="1" applyAlignment="1">
      <alignment horizontal="right" vertical="center"/>
    </xf>
    <xf numFmtId="166" fontId="1" fillId="2" borderId="0" xfId="2" applyNumberFormat="1" applyFill="1" applyAlignment="1">
      <alignment horizontal="right"/>
    </xf>
    <xf numFmtId="0" fontId="9" fillId="0" borderId="0" xfId="2" applyFont="1" applyAlignment="1">
      <alignment horizontal="center" vertical="center"/>
    </xf>
    <xf numFmtId="166" fontId="11" fillId="3" borderId="2" xfId="2" applyNumberFormat="1" applyFont="1" applyFill="1" applyBorder="1" applyAlignment="1">
      <alignment horizontal="right" vertical="center"/>
    </xf>
    <xf numFmtId="166" fontId="11" fillId="3" borderId="3" xfId="2" applyNumberFormat="1" applyFont="1" applyFill="1" applyBorder="1" applyAlignment="1">
      <alignment horizontal="right" vertical="center"/>
    </xf>
    <xf numFmtId="166" fontId="11" fillId="3" borderId="4" xfId="2" applyNumberFormat="1" applyFont="1" applyFill="1" applyBorder="1" applyAlignment="1">
      <alignment horizontal="right" vertical="center"/>
    </xf>
    <xf numFmtId="166" fontId="1" fillId="0" borderId="1" xfId="2" applyNumberFormat="1" applyBorder="1" applyAlignment="1">
      <alignment horizontal="right" vertical="center" indent="2"/>
    </xf>
    <xf numFmtId="166" fontId="1" fillId="0" borderId="1" xfId="2" applyNumberFormat="1" applyBorder="1" applyAlignment="1">
      <alignment horizontal="right" vertical="center"/>
    </xf>
    <xf numFmtId="170" fontId="1" fillId="0" borderId="1" xfId="2" applyNumberFormat="1" applyBorder="1" applyAlignment="1">
      <alignment horizontal="right" vertical="center" indent="2"/>
    </xf>
    <xf numFmtId="170" fontId="1" fillId="2" borderId="0" xfId="2" applyNumberFormat="1" applyFill="1" applyAlignment="1">
      <alignment horizontal="right" indent="2"/>
    </xf>
    <xf numFmtId="171" fontId="1" fillId="0" borderId="1" xfId="2" applyNumberFormat="1" applyBorder="1" applyAlignment="1">
      <alignment horizontal="right" vertical="center"/>
    </xf>
    <xf numFmtId="164" fontId="8" fillId="4" borderId="13" xfId="3" applyNumberFormat="1" applyFont="1" applyFill="1" applyBorder="1" applyAlignment="1">
      <alignment horizontal="center" vertical="center"/>
    </xf>
    <xf numFmtId="171" fontId="8" fillId="4" borderId="1" xfId="3" applyNumberFormat="1" applyFont="1" applyFill="1" applyBorder="1" applyAlignment="1">
      <alignment horizontal="right" vertical="center"/>
    </xf>
    <xf numFmtId="164" fontId="8" fillId="4" borderId="1" xfId="3" applyNumberFormat="1" applyFont="1" applyFill="1" applyBorder="1" applyAlignment="1">
      <alignment horizontal="center" vertical="center"/>
    </xf>
    <xf numFmtId="172" fontId="8" fillId="4" borderId="1" xfId="3" applyNumberFormat="1" applyFont="1" applyFill="1" applyBorder="1" applyAlignment="1">
      <alignment horizontal="right" vertical="center"/>
    </xf>
    <xf numFmtId="172" fontId="1" fillId="2" borderId="0" xfId="2" applyNumberFormat="1" applyFill="1" applyAlignment="1">
      <alignment horizontal="right"/>
    </xf>
    <xf numFmtId="173" fontId="1" fillId="2" borderId="0" xfId="2" applyNumberFormat="1" applyFill="1" applyAlignment="1">
      <alignment horizontal="right"/>
    </xf>
    <xf numFmtId="173" fontId="8" fillId="4" borderId="1" xfId="3" applyNumberFormat="1" applyFont="1" applyFill="1" applyBorder="1" applyAlignment="1">
      <alignment horizontal="right" vertical="center"/>
    </xf>
    <xf numFmtId="0" fontId="1" fillId="0" borderId="0" xfId="2" applyAlignment="1">
      <alignment vertical="center"/>
    </xf>
    <xf numFmtId="166" fontId="1" fillId="0" borderId="0" xfId="2" applyNumberFormat="1" applyAlignment="1">
      <alignment horizontal="right" vertical="center"/>
    </xf>
    <xf numFmtId="174" fontId="1" fillId="2" borderId="0" xfId="1" applyNumberForma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3" fillId="0" borderId="1" xfId="2" applyFont="1" applyBorder="1" applyAlignment="1">
      <alignment horizontal="left" vertical="center" indent="1"/>
    </xf>
    <xf numFmtId="0" fontId="3" fillId="0" borderId="1" xfId="2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right" vertical="center" indent="2"/>
    </xf>
    <xf numFmtId="166" fontId="3" fillId="2" borderId="0" xfId="2" applyNumberFormat="1" applyFont="1" applyFill="1" applyAlignment="1">
      <alignment horizontal="right" indent="2"/>
    </xf>
    <xf numFmtId="0" fontId="3" fillId="2" borderId="0" xfId="2" applyFont="1" applyFill="1"/>
    <xf numFmtId="0" fontId="1" fillId="5" borderId="1" xfId="2" applyFill="1" applyBorder="1" applyAlignment="1">
      <alignment horizontal="center" vertical="center"/>
    </xf>
    <xf numFmtId="0" fontId="1" fillId="0" borderId="13" xfId="2" applyBorder="1" applyAlignment="1">
      <alignment horizontal="left" vertical="center" indent="1"/>
    </xf>
    <xf numFmtId="0" fontId="1" fillId="5" borderId="13" xfId="2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4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166" fontId="8" fillId="4" borderId="1" xfId="3" applyNumberFormat="1" applyFont="1" applyFill="1" applyBorder="1" applyAlignment="1">
      <alignment horizontal="right" vertical="center" indent="2"/>
    </xf>
    <xf numFmtId="0" fontId="21" fillId="2" borderId="0" xfId="2" applyFont="1" applyFill="1" applyAlignment="1">
      <alignment horizontal="center" vertical="center"/>
    </xf>
    <xf numFmtId="166" fontId="19" fillId="2" borderId="1" xfId="4" applyNumberFormat="1" applyFont="1" applyFill="1" applyBorder="1" applyAlignment="1">
      <alignment horizontal="right" vertical="center" indent="2"/>
    </xf>
    <xf numFmtId="0" fontId="1" fillId="0" borderId="2" xfId="2" applyBorder="1" applyAlignment="1">
      <alignment vertical="center"/>
    </xf>
    <xf numFmtId="0" fontId="1" fillId="0" borderId="4" xfId="2" applyBorder="1" applyAlignment="1">
      <alignment vertical="center"/>
    </xf>
    <xf numFmtId="167" fontId="1" fillId="0" borderId="1" xfId="2" applyNumberFormat="1" applyBorder="1" applyAlignment="1">
      <alignment horizontal="right" vertical="center"/>
    </xf>
    <xf numFmtId="167" fontId="1" fillId="2" borderId="0" xfId="2" applyNumberFormat="1" applyFill="1" applyAlignment="1">
      <alignment horizontal="right"/>
    </xf>
    <xf numFmtId="0" fontId="2" fillId="4" borderId="2" xfId="2" applyFont="1" applyFill="1" applyBorder="1" applyAlignment="1">
      <alignment vertical="center"/>
    </xf>
    <xf numFmtId="0" fontId="4" fillId="4" borderId="4" xfId="2" applyFont="1" applyFill="1" applyBorder="1" applyAlignment="1">
      <alignment vertical="center"/>
    </xf>
    <xf numFmtId="167" fontId="8" fillId="4" borderId="1" xfId="3" applyNumberFormat="1" applyFont="1" applyFill="1" applyBorder="1" applyAlignment="1">
      <alignment horizontal="right" vertical="center"/>
    </xf>
    <xf numFmtId="174" fontId="1" fillId="2" borderId="0" xfId="1" applyNumberFormat="1" applyFill="1"/>
    <xf numFmtId="167" fontId="1" fillId="0" borderId="1" xfId="3" applyNumberFormat="1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left" vertical="center" indent="1"/>
    </xf>
    <xf numFmtId="166" fontId="10" fillId="3" borderId="2" xfId="2" applyNumberFormat="1" applyFont="1" applyFill="1" applyBorder="1" applyAlignment="1">
      <alignment horizontal="right" vertical="center"/>
    </xf>
    <xf numFmtId="166" fontId="10" fillId="3" borderId="3" xfId="2" applyNumberFormat="1" applyFont="1" applyFill="1" applyBorder="1" applyAlignment="1">
      <alignment horizontal="right" vertical="center"/>
    </xf>
    <xf numFmtId="166" fontId="10" fillId="3" borderId="4" xfId="2" applyNumberFormat="1" applyFont="1" applyFill="1" applyBorder="1" applyAlignment="1">
      <alignment horizontal="right" vertical="center"/>
    </xf>
    <xf numFmtId="166" fontId="0" fillId="0" borderId="1" xfId="4" applyNumberFormat="1" applyFont="1" applyBorder="1" applyAlignment="1">
      <alignment horizontal="right" vertical="center"/>
    </xf>
    <xf numFmtId="175" fontId="0" fillId="0" borderId="1" xfId="4" applyNumberFormat="1" applyFont="1" applyBorder="1" applyAlignment="1">
      <alignment horizontal="right" vertical="center"/>
    </xf>
    <xf numFmtId="0" fontId="1" fillId="5" borderId="1" xfId="2" applyFill="1" applyBorder="1" applyAlignment="1">
      <alignment horizontal="left" vertical="center" indent="1"/>
    </xf>
    <xf numFmtId="166" fontId="0" fillId="5" borderId="1" xfId="4" applyNumberFormat="1" applyFont="1" applyFill="1" applyBorder="1" applyAlignment="1">
      <alignment horizontal="right" vertical="center"/>
    </xf>
    <xf numFmtId="0" fontId="2" fillId="4" borderId="1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left" vertical="center" wrapText="1"/>
    </xf>
    <xf numFmtId="0" fontId="19" fillId="5" borderId="1" xfId="2" applyFont="1" applyFill="1" applyBorder="1" applyAlignment="1">
      <alignment horizontal="center" vertical="center"/>
    </xf>
    <xf numFmtId="169" fontId="1" fillId="2" borderId="1" xfId="4" applyNumberFormat="1" applyFont="1" applyFill="1" applyBorder="1" applyAlignment="1">
      <alignment horizontal="center" vertical="center"/>
    </xf>
    <xf numFmtId="10" fontId="1" fillId="2" borderId="1" xfId="6" applyFont="1" applyFill="1" applyBorder="1" applyAlignment="1">
      <alignment horizontal="center" vertical="center"/>
    </xf>
    <xf numFmtId="10" fontId="1" fillId="2" borderId="1" xfId="3" applyNumberFormat="1" applyFont="1" applyFill="1" applyBorder="1" applyAlignment="1">
      <alignment horizontal="center" vertical="center"/>
    </xf>
    <xf numFmtId="176" fontId="10" fillId="3" borderId="3" xfId="2" applyNumberFormat="1" applyFont="1" applyFill="1" applyBorder="1" applyAlignment="1">
      <alignment horizontal="right" vertical="center"/>
    </xf>
    <xf numFmtId="0" fontId="1" fillId="6" borderId="1" xfId="2" applyFill="1" applyBorder="1" applyAlignment="1">
      <alignment horizontal="left" vertical="center" wrapText="1"/>
    </xf>
    <xf numFmtId="0" fontId="19" fillId="6" borderId="1" xfId="2" applyFont="1" applyFill="1" applyBorder="1" applyAlignment="1">
      <alignment horizontal="center" vertical="center"/>
    </xf>
    <xf numFmtId="166" fontId="10" fillId="3" borderId="2" xfId="2" applyNumberFormat="1" applyFont="1" applyFill="1" applyBorder="1" applyAlignment="1">
      <alignment horizontal="center" vertical="center"/>
    </xf>
    <xf numFmtId="166" fontId="10" fillId="3" borderId="3" xfId="2" applyNumberFormat="1" applyFont="1" applyFill="1" applyBorder="1" applyAlignment="1">
      <alignment horizontal="center" vertical="center"/>
    </xf>
    <xf numFmtId="166" fontId="10" fillId="3" borderId="4" xfId="2" applyNumberFormat="1" applyFont="1" applyFill="1" applyBorder="1" applyAlignment="1">
      <alignment horizontal="center" vertical="center"/>
    </xf>
    <xf numFmtId="167" fontId="1" fillId="2" borderId="0" xfId="2" applyNumberFormat="1" applyFill="1" applyAlignment="1">
      <alignment horizontal="center"/>
    </xf>
    <xf numFmtId="166" fontId="4" fillId="2" borderId="0" xfId="2" applyNumberFormat="1" applyFont="1" applyFill="1" applyAlignment="1">
      <alignment horizontal="right"/>
    </xf>
    <xf numFmtId="10" fontId="1" fillId="2" borderId="1" xfId="1" applyNumberFormat="1" applyFont="1" applyFill="1" applyBorder="1" applyAlignment="1">
      <alignment horizontal="center" vertical="center"/>
    </xf>
    <xf numFmtId="169" fontId="1" fillId="6" borderId="1" xfId="4" applyNumberFormat="1" applyFont="1" applyFill="1" applyBorder="1" applyAlignment="1">
      <alignment horizontal="center" vertical="center"/>
    </xf>
    <xf numFmtId="176" fontId="0" fillId="6" borderId="1" xfId="4" applyNumberFormat="1" applyFont="1" applyFill="1" applyBorder="1" applyAlignment="1">
      <alignment horizontal="right" vertical="center"/>
    </xf>
    <xf numFmtId="176" fontId="0" fillId="0" borderId="1" xfId="4" applyNumberFormat="1" applyFont="1" applyBorder="1" applyAlignment="1">
      <alignment horizontal="right" vertical="center"/>
    </xf>
    <xf numFmtId="174" fontId="1" fillId="2" borderId="0" xfId="1" applyNumberFormat="1" applyFill="1" applyAlignment="1">
      <alignment horizontal="center"/>
    </xf>
    <xf numFmtId="0" fontId="1" fillId="2" borderId="1" xfId="2" applyFill="1" applyBorder="1"/>
    <xf numFmtId="0" fontId="1" fillId="0" borderId="1" xfId="2" applyBorder="1" applyAlignment="1">
      <alignment horizontal="right" vertical="center"/>
    </xf>
    <xf numFmtId="177" fontId="1" fillId="2" borderId="1" xfId="4" applyNumberFormat="1" applyFont="1" applyFill="1" applyBorder="1" applyAlignment="1">
      <alignment horizontal="center" vertical="center"/>
    </xf>
    <xf numFmtId="177" fontId="1" fillId="6" borderId="1" xfId="4" applyNumberFormat="1" applyFont="1" applyFill="1" applyBorder="1" applyAlignment="1">
      <alignment horizontal="center" vertical="center"/>
    </xf>
    <xf numFmtId="178" fontId="0" fillId="0" borderId="1" xfId="4" applyNumberFormat="1" applyFont="1" applyBorder="1" applyAlignment="1">
      <alignment horizontal="right" vertical="center"/>
    </xf>
    <xf numFmtId="10" fontId="1" fillId="2" borderId="0" xfId="1" applyNumberFormat="1" applyFill="1" applyAlignment="1">
      <alignment horizontal="center" vertical="center"/>
    </xf>
    <xf numFmtId="176" fontId="1" fillId="2" borderId="0" xfId="2" applyNumberFormat="1" applyFill="1"/>
    <xf numFmtId="9" fontId="1" fillId="2" borderId="0" xfId="1" applyFill="1" applyAlignment="1">
      <alignment horizontal="center"/>
    </xf>
    <xf numFmtId="10" fontId="10" fillId="3" borderId="4" xfId="1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left" vertical="center" indent="1"/>
    </xf>
    <xf numFmtId="0" fontId="22" fillId="2" borderId="6" xfId="2" applyFont="1" applyFill="1" applyBorder="1" applyAlignment="1">
      <alignment vertical="center" wrapText="1"/>
    </xf>
    <xf numFmtId="166" fontId="0" fillId="0" borderId="1" xfId="4" applyNumberFormat="1" applyFont="1" applyFill="1" applyBorder="1" applyAlignment="1">
      <alignment horizontal="right" vertical="center" indent="2"/>
    </xf>
    <xf numFmtId="0" fontId="13" fillId="2" borderId="5" xfId="2" applyFont="1" applyFill="1" applyBorder="1" applyAlignment="1">
      <alignment horizontal="left" vertical="top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7" xfId="2" applyFont="1" applyFill="1" applyBorder="1" applyAlignment="1">
      <alignment horizontal="left" vertical="top" wrapText="1"/>
    </xf>
    <xf numFmtId="0" fontId="13" fillId="2" borderId="8" xfId="2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0" fontId="13" fillId="2" borderId="9" xfId="2" applyFont="1" applyFill="1" applyBorder="1" applyAlignment="1">
      <alignment horizontal="left" vertical="top" wrapText="1"/>
    </xf>
    <xf numFmtId="0" fontId="13" fillId="2" borderId="10" xfId="2" applyFont="1" applyFill="1" applyBorder="1" applyAlignment="1">
      <alignment horizontal="left" vertical="top" wrapText="1"/>
    </xf>
    <xf numFmtId="0" fontId="13" fillId="2" borderId="11" xfId="2" applyFont="1" applyFill="1" applyBorder="1" applyAlignment="1">
      <alignment horizontal="left" vertical="top" wrapText="1"/>
    </xf>
    <xf numFmtId="0" fontId="13" fillId="2" borderId="12" xfId="2" applyFont="1" applyFill="1" applyBorder="1" applyAlignment="1">
      <alignment horizontal="left" vertical="top" wrapText="1"/>
    </xf>
    <xf numFmtId="0" fontId="1" fillId="0" borderId="1" xfId="2" applyBorder="1" applyAlignment="1">
      <alignment horizontal="left" vertical="center" indent="1"/>
    </xf>
    <xf numFmtId="0" fontId="10" fillId="4" borderId="1" xfId="2" applyFont="1" applyFill="1" applyBorder="1" applyAlignment="1">
      <alignment horizontal="left" vertical="center" indent="1"/>
    </xf>
    <xf numFmtId="0" fontId="14" fillId="4" borderId="1" xfId="2" applyFont="1" applyFill="1" applyBorder="1" applyAlignment="1">
      <alignment horizontal="left" vertical="center" inden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left" vertical="center" wrapText="1" indent="1"/>
    </xf>
    <xf numFmtId="0" fontId="11" fillId="3" borderId="3" xfId="2" applyFont="1" applyFill="1" applyBorder="1" applyAlignment="1">
      <alignment horizontal="left" vertical="center" wrapText="1" indent="1"/>
    </xf>
    <xf numFmtId="0" fontId="1" fillId="0" borderId="2" xfId="2" applyBorder="1" applyAlignment="1">
      <alignment horizontal="left" vertical="center" indent="1"/>
    </xf>
    <xf numFmtId="0" fontId="1" fillId="0" borderId="4" xfId="2" applyBorder="1" applyAlignment="1">
      <alignment horizontal="left" vertical="center" inden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3" xfId="2" applyFont="1" applyFill="1" applyBorder="1" applyAlignment="1">
      <alignment horizontal="left" vertical="center" wrapTex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6" xfId="2" applyFont="1" applyFill="1" applyBorder="1" applyAlignment="1">
      <alignment horizontal="left" vertical="center" wrapText="1"/>
    </xf>
    <xf numFmtId="0" fontId="13" fillId="2" borderId="7" xfId="2" applyFont="1" applyFill="1" applyBorder="1" applyAlignment="1">
      <alignment horizontal="left" vertical="center" wrapText="1"/>
    </xf>
    <xf numFmtId="0" fontId="13" fillId="2" borderId="10" xfId="2" applyFont="1" applyFill="1" applyBorder="1" applyAlignment="1">
      <alignment horizontal="left" vertical="center" wrapText="1"/>
    </xf>
    <xf numFmtId="0" fontId="13" fillId="2" borderId="11" xfId="2" applyFont="1" applyFill="1" applyBorder="1" applyAlignment="1">
      <alignment horizontal="left" vertical="center" wrapText="1"/>
    </xf>
    <xf numFmtId="0" fontId="13" fillId="2" borderId="12" xfId="2" applyFont="1" applyFill="1" applyBorder="1" applyAlignment="1">
      <alignment horizontal="left" vertical="center" wrapText="1"/>
    </xf>
    <xf numFmtId="0" fontId="2" fillId="4" borderId="2" xfId="2" applyFont="1" applyFill="1" applyBorder="1" applyAlignment="1">
      <alignment horizontal="left" vertical="center" indent="1"/>
    </xf>
    <xf numFmtId="0" fontId="4" fillId="4" borderId="4" xfId="2" applyFont="1" applyFill="1" applyBorder="1" applyAlignment="1">
      <alignment horizontal="left" vertical="center" indent="1"/>
    </xf>
    <xf numFmtId="0" fontId="2" fillId="4" borderId="1" xfId="2" applyFont="1" applyFill="1" applyBorder="1" applyAlignment="1">
      <alignment horizontal="left" vertical="center" indent="1"/>
    </xf>
    <xf numFmtId="0" fontId="4" fillId="4" borderId="1" xfId="2" applyFont="1" applyFill="1" applyBorder="1" applyAlignment="1">
      <alignment horizontal="left" vertical="center" indent="1"/>
    </xf>
    <xf numFmtId="0" fontId="9" fillId="3" borderId="3" xfId="2" applyFont="1" applyFill="1" applyBorder="1" applyAlignment="1">
      <alignment horizontal="left" vertical="center" wrapText="1" indent="1"/>
    </xf>
    <xf numFmtId="0" fontId="10" fillId="3" borderId="3" xfId="2" applyFont="1" applyFill="1" applyBorder="1" applyAlignment="1">
      <alignment horizontal="left" vertical="center" wrapText="1" inden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wrapText="1"/>
    </xf>
    <xf numFmtId="0" fontId="13" fillId="2" borderId="8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9" xfId="2" applyFont="1" applyFill="1" applyBorder="1" applyAlignment="1">
      <alignment horizontal="left" vertical="center" wrapText="1"/>
    </xf>
  </cellXfs>
  <cellStyles count="7">
    <cellStyle name="Comma 2 10" xfId="5" xr:uid="{9EFE2F07-CBA4-41C0-838D-BEFF4DD6CDA4}"/>
    <cellStyle name="Comma 28 4" xfId="4" xr:uid="{74CEDA49-1CB6-4F5C-8B03-30238AEB4579}"/>
    <cellStyle name="Normal" xfId="0" builtinId="0"/>
    <cellStyle name="Normal 29 3" xfId="2" xr:uid="{04235018-676E-42A3-A68B-2F390248E180}"/>
    <cellStyle name="Percent" xfId="1" builtinId="5"/>
    <cellStyle name="Percent 16 3" xfId="3" xr:uid="{FB8792AD-459B-4DCD-A2E0-6266D607A310}"/>
    <cellStyle name="Percent 24" xfId="6" xr:uid="{7CC99BB2-3844-4A80-B1A0-A64617A21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23BC-E2FF-4300-9D2B-83BF9C765AEF}">
  <sheetPr>
    <tabColor rgb="FFFF4D16"/>
  </sheetPr>
  <dimension ref="A2:AC147"/>
  <sheetViews>
    <sheetView tabSelected="1" zoomScale="70" zoomScaleNormal="70" workbookViewId="0">
      <pane xSplit="6" ySplit="4" topLeftCell="G5" activePane="bottomRight" state="frozen"/>
      <selection activeCell="X71" sqref="X71"/>
      <selection pane="topRight" activeCell="X71" sqref="X71"/>
      <selection pane="bottomLeft" activeCell="X71" sqref="X71"/>
      <selection pane="bottomRight" activeCell="Y75" sqref="Y75"/>
    </sheetView>
  </sheetViews>
  <sheetFormatPr defaultColWidth="9.140625" defaultRowHeight="15"/>
  <cols>
    <col min="1" max="1" width="2.7109375" style="4" customWidth="1"/>
    <col min="2" max="2" width="7.7109375" style="6" customWidth="1"/>
    <col min="3" max="3" width="6.42578125" style="7" customWidth="1"/>
    <col min="4" max="4" width="94.140625" style="8" bestFit="1" customWidth="1"/>
    <col min="5" max="5" width="15.5703125" style="4" customWidth="1"/>
    <col min="6" max="6" width="16.28515625" style="4" customWidth="1"/>
    <col min="7" max="11" width="15.5703125" style="4" customWidth="1"/>
    <col min="12" max="12" width="7.42578125" style="5" customWidth="1"/>
    <col min="13" max="15" width="15.5703125" style="5" customWidth="1"/>
    <col min="16" max="16" width="18.28515625" style="5" bestFit="1" customWidth="1"/>
    <col min="17" max="17" width="15.5703125" style="5" customWidth="1"/>
    <col min="18" max="18" width="7.42578125" style="5" customWidth="1"/>
    <col min="19" max="21" width="15.5703125" style="5" customWidth="1"/>
    <col min="22" max="22" width="18.140625" style="5" bestFit="1" customWidth="1"/>
    <col min="23" max="23" width="15.5703125" style="5" customWidth="1"/>
    <col min="24" max="24" width="12.140625" style="5" customWidth="1"/>
    <col min="25" max="28" width="20.5703125" style="5" customWidth="1"/>
    <col min="29" max="29" width="70.42578125" style="5" customWidth="1"/>
    <col min="30" max="16384" width="9.140625" style="5"/>
  </cols>
  <sheetData>
    <row r="2" spans="1:29" ht="32.25" customHeight="1">
      <c r="A2" s="1"/>
      <c r="B2" s="1"/>
      <c r="C2" s="2"/>
      <c r="D2" s="3" t="s">
        <v>0</v>
      </c>
      <c r="G2" s="181" t="s">
        <v>1</v>
      </c>
      <c r="H2" s="182"/>
      <c r="I2" s="182"/>
      <c r="J2" s="182"/>
      <c r="K2" s="183"/>
      <c r="M2" s="181" t="s">
        <v>2</v>
      </c>
      <c r="N2" s="182"/>
      <c r="O2" s="182"/>
      <c r="P2" s="182"/>
      <c r="Q2" s="183"/>
      <c r="S2" s="181" t="s">
        <v>3</v>
      </c>
      <c r="T2" s="182"/>
      <c r="U2" s="182"/>
      <c r="V2" s="182"/>
      <c r="W2" s="183"/>
      <c r="Y2" s="181" t="s">
        <v>4</v>
      </c>
      <c r="Z2" s="182"/>
      <c r="AA2" s="182"/>
      <c r="AB2" s="182"/>
      <c r="AC2" s="183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.5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4" t="s">
        <v>14</v>
      </c>
      <c r="E6" s="185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G31</f>
        <v>646.05036003189798</v>
      </c>
      <c r="H8" s="24">
        <f t="shared" ref="H8:K8" si="0">H31</f>
        <v>921.53103064305981</v>
      </c>
      <c r="I8" s="24">
        <f>O8</f>
        <v>811.90579349013501</v>
      </c>
      <c r="J8" s="24">
        <f t="shared" si="0"/>
        <v>719.53322501703633</v>
      </c>
      <c r="K8" s="24">
        <f t="shared" si="0"/>
        <v>785.00680347751609</v>
      </c>
      <c r="L8" s="25"/>
      <c r="M8" s="24">
        <v>646.05036003189798</v>
      </c>
      <c r="N8" s="24">
        <v>921.53103064305981</v>
      </c>
      <c r="O8" s="24">
        <v>811.90579349013501</v>
      </c>
      <c r="P8" s="24">
        <v>779.30209646312494</v>
      </c>
      <c r="Q8" s="24">
        <v>775.64150029241603</v>
      </c>
      <c r="R8" s="26"/>
      <c r="S8" s="24">
        <f t="shared" ref="S8:W8" si="1">G8-M8</f>
        <v>0</v>
      </c>
      <c r="T8" s="24">
        <f t="shared" si="1"/>
        <v>0</v>
      </c>
      <c r="U8" s="24">
        <f t="shared" si="1"/>
        <v>0</v>
      </c>
      <c r="V8" s="24">
        <f t="shared" si="1"/>
        <v>-59.76887144608861</v>
      </c>
      <c r="W8" s="24">
        <f t="shared" si="1"/>
        <v>9.3653031851000605</v>
      </c>
      <c r="X8" s="27"/>
      <c r="Y8" s="169"/>
      <c r="Z8" s="170"/>
      <c r="AA8" s="170"/>
      <c r="AB8" s="170"/>
      <c r="AC8" s="171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2"/>
      <c r="Z9" s="173"/>
      <c r="AA9" s="173"/>
      <c r="AB9" s="173"/>
      <c r="AC9" s="174"/>
    </row>
    <row r="10" spans="1:29" ht="19.5" customHeight="1">
      <c r="B10" s="20">
        <f>B8+1</f>
        <v>2</v>
      </c>
      <c r="D10" s="178" t="s">
        <v>18</v>
      </c>
      <c r="E10" s="178"/>
      <c r="F10" s="29" t="s">
        <v>19</v>
      </c>
      <c r="G10" s="30">
        <f>G73</f>
        <v>-3.2267229223778844E-2</v>
      </c>
      <c r="H10" s="30">
        <f>H73</f>
        <v>-1.1637113594702871E-2</v>
      </c>
      <c r="I10" s="30">
        <f>O10</f>
        <v>6.1757767537315544E-2</v>
      </c>
      <c r="J10" s="30">
        <f t="shared" ref="J10:K10" si="2">J73</f>
        <v>-5.4035341199041409E-2</v>
      </c>
      <c r="K10" s="30">
        <f t="shared" si="2"/>
        <v>4.2537796555188523E-2</v>
      </c>
      <c r="L10" s="31"/>
      <c r="M10" s="30">
        <v>-3.2267229223778844E-2</v>
      </c>
      <c r="N10" s="30">
        <v>-1.1637113594702871E-2</v>
      </c>
      <c r="O10" s="30">
        <v>6.1757767537315544E-2</v>
      </c>
      <c r="P10" s="30">
        <v>-8.0833786400010821E-3</v>
      </c>
      <c r="Q10" s="30">
        <v>-4.1010908878563734E-3</v>
      </c>
      <c r="R10" s="31"/>
      <c r="S10" s="30">
        <f t="shared" ref="S10:W12" si="3">G10-M10</f>
        <v>0</v>
      </c>
      <c r="T10" s="30">
        <f t="shared" si="3"/>
        <v>0</v>
      </c>
      <c r="U10" s="30">
        <f t="shared" si="3"/>
        <v>0</v>
      </c>
      <c r="V10" s="30">
        <f t="shared" si="3"/>
        <v>-4.5951962559040327E-2</v>
      </c>
      <c r="W10" s="30">
        <f t="shared" si="3"/>
        <v>4.6638887443044896E-2</v>
      </c>
      <c r="Y10" s="172"/>
      <c r="Z10" s="173"/>
      <c r="AA10" s="173"/>
      <c r="AB10" s="173"/>
      <c r="AC10" s="174"/>
    </row>
    <row r="11" spans="1:29" ht="19.5" customHeight="1">
      <c r="B11" s="20">
        <f t="shared" ref="B11" si="4">B10+1</f>
        <v>3</v>
      </c>
      <c r="D11" s="178" t="s">
        <v>20</v>
      </c>
      <c r="E11" s="178"/>
      <c r="F11" s="29" t="s">
        <v>19</v>
      </c>
      <c r="G11" s="30">
        <f>G61</f>
        <v>1.6145746003598918</v>
      </c>
      <c r="H11" s="30">
        <f>H61</f>
        <v>0.614487197998699</v>
      </c>
      <c r="I11" s="30">
        <f t="shared" ref="I11:K11" si="5">I61</f>
        <v>-0.42387069699586266</v>
      </c>
      <c r="J11" s="30">
        <f t="shared" si="5"/>
        <v>-0.23000723426655822</v>
      </c>
      <c r="K11" s="30">
        <f t="shared" si="5"/>
        <v>0.86755335831287361</v>
      </c>
      <c r="L11" s="31"/>
      <c r="M11" s="30">
        <v>1.6145746003598918</v>
      </c>
      <c r="N11" s="30">
        <v>0.614487197998699</v>
      </c>
      <c r="O11" s="30">
        <v>-0.4231469210906772</v>
      </c>
      <c r="P11" s="30">
        <v>0.25992062996850218</v>
      </c>
      <c r="Q11" s="30">
        <v>-1.082840207727187E-2</v>
      </c>
      <c r="R11" s="31"/>
      <c r="S11" s="30">
        <f t="shared" si="3"/>
        <v>0</v>
      </c>
      <c r="T11" s="30">
        <f t="shared" si="3"/>
        <v>0</v>
      </c>
      <c r="U11" s="30">
        <f t="shared" si="3"/>
        <v>-7.237759051854642E-4</v>
      </c>
      <c r="V11" s="30">
        <f t="shared" si="3"/>
        <v>-0.48992786423506041</v>
      </c>
      <c r="W11" s="30">
        <f t="shared" si="3"/>
        <v>0.87838176039014548</v>
      </c>
      <c r="Y11" s="172"/>
      <c r="Z11" s="173"/>
      <c r="AA11" s="173"/>
      <c r="AB11" s="173"/>
      <c r="AC11" s="174"/>
    </row>
    <row r="12" spans="1:29" s="27" customFormat="1" ht="30.75" customHeight="1">
      <c r="A12" s="32"/>
      <c r="B12" s="20">
        <f>B11+1</f>
        <v>4</v>
      </c>
      <c r="C12" s="33"/>
      <c r="D12" s="179" t="s">
        <v>21</v>
      </c>
      <c r="E12" s="180"/>
      <c r="F12" s="23" t="s">
        <v>19</v>
      </c>
      <c r="G12" s="34">
        <v>1.3091512064327793E-2</v>
      </c>
      <c r="H12" s="34">
        <f>(H8/G8)-1</f>
        <v>0.42640742526257602</v>
      </c>
      <c r="I12" s="34">
        <f t="shared" ref="I12:K12" si="6">(I8/H8)-1</f>
        <v>-0.11895989772197524</v>
      </c>
      <c r="J12" s="34">
        <f t="shared" si="6"/>
        <v>-0.1137725204250819</v>
      </c>
      <c r="K12" s="34">
        <f t="shared" si="6"/>
        <v>9.0994517256558272E-2</v>
      </c>
      <c r="L12" s="35"/>
      <c r="M12" s="34">
        <v>1.3091512064327793E-2</v>
      </c>
      <c r="N12" s="34">
        <v>0.42640742526257602</v>
      </c>
      <c r="O12" s="34">
        <v>-0.11895989772197524</v>
      </c>
      <c r="P12" s="34">
        <v>-4.0156995169176923E-2</v>
      </c>
      <c r="Q12" s="34">
        <v>-4.6972748916275231E-3</v>
      </c>
      <c r="R12" s="35"/>
      <c r="S12" s="34">
        <f t="shared" si="3"/>
        <v>0</v>
      </c>
      <c r="T12" s="34">
        <f t="shared" si="3"/>
        <v>0</v>
      </c>
      <c r="U12" s="34">
        <f t="shared" si="3"/>
        <v>0</v>
      </c>
      <c r="V12" s="34">
        <f t="shared" si="3"/>
        <v>-7.3615525255904979E-2</v>
      </c>
      <c r="W12" s="34">
        <f t="shared" si="3"/>
        <v>9.5691792148185795E-2</v>
      </c>
      <c r="Y12" s="175"/>
      <c r="Z12" s="176"/>
      <c r="AA12" s="176"/>
      <c r="AB12" s="176"/>
      <c r="AC12" s="177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4" t="s">
        <v>22</v>
      </c>
      <c r="E15" s="185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v>594.72374514732917</v>
      </c>
      <c r="H17" s="39">
        <v>747.84568537980147</v>
      </c>
      <c r="I17" s="39">
        <v>617.69663124523584</v>
      </c>
      <c r="J17" s="39">
        <v>603.04369389240446</v>
      </c>
      <c r="K17" s="39">
        <v>620.48095270921567</v>
      </c>
      <c r="L17" s="40"/>
      <c r="M17" s="39">
        <v>594.72374514732917</v>
      </c>
      <c r="N17" s="39">
        <v>747.84568537980147</v>
      </c>
      <c r="O17" s="39">
        <v>649.21877773156768</v>
      </c>
      <c r="P17" s="39">
        <v>615.6796160472752</v>
      </c>
      <c r="Q17" s="39">
        <v>617.28143641976817</v>
      </c>
      <c r="R17" s="41"/>
      <c r="S17" s="39">
        <f t="shared" ref="S17:W22" si="7">G17-M17</f>
        <v>0</v>
      </c>
      <c r="T17" s="39">
        <f t="shared" si="7"/>
        <v>0</v>
      </c>
      <c r="U17" s="39">
        <f t="shared" si="7"/>
        <v>-31.522146486331849</v>
      </c>
      <c r="V17" s="39">
        <f t="shared" si="7"/>
        <v>-12.635922154870741</v>
      </c>
      <c r="W17" s="39">
        <f t="shared" si="7"/>
        <v>3.1995162894475015</v>
      </c>
      <c r="Y17" s="169" t="s">
        <v>25</v>
      </c>
      <c r="Z17" s="170"/>
      <c r="AA17" s="170"/>
      <c r="AB17" s="170"/>
      <c r="AC17" s="171"/>
    </row>
    <row r="18" spans="1:29" ht="19.5" customHeight="1">
      <c r="B18" s="20">
        <f>B17+1</f>
        <v>6</v>
      </c>
      <c r="D18" s="28" t="s">
        <v>26</v>
      </c>
      <c r="E18" s="29" t="s">
        <v>27</v>
      </c>
      <c r="F18" s="29" t="s">
        <v>24</v>
      </c>
      <c r="G18" s="39">
        <v>0</v>
      </c>
      <c r="H18" s="39">
        <v>0.61</v>
      </c>
      <c r="I18" s="39">
        <v>2.4733199643493751</v>
      </c>
      <c r="J18" s="39">
        <v>3.0088480392156853</v>
      </c>
      <c r="K18" s="39">
        <v>3.1424264705882363</v>
      </c>
      <c r="L18" s="40"/>
      <c r="M18" s="39">
        <v>0</v>
      </c>
      <c r="N18" s="39">
        <v>0.61</v>
      </c>
      <c r="O18" s="39">
        <v>2.4733199643493751</v>
      </c>
      <c r="P18" s="39">
        <v>3.0088480392156853</v>
      </c>
      <c r="Q18" s="39">
        <v>3.1424264705882363</v>
      </c>
      <c r="R18" s="41"/>
      <c r="S18" s="39">
        <f t="shared" si="7"/>
        <v>0</v>
      </c>
      <c r="T18" s="39">
        <f t="shared" si="7"/>
        <v>0</v>
      </c>
      <c r="U18" s="39">
        <f t="shared" si="7"/>
        <v>0</v>
      </c>
      <c r="V18" s="39">
        <f t="shared" si="7"/>
        <v>0</v>
      </c>
      <c r="W18" s="39">
        <f t="shared" si="7"/>
        <v>0</v>
      </c>
      <c r="Y18" s="172"/>
      <c r="Z18" s="173"/>
      <c r="AA18" s="173"/>
      <c r="AB18" s="173"/>
      <c r="AC18" s="174"/>
    </row>
    <row r="19" spans="1:29" ht="19.5" customHeight="1">
      <c r="B19" s="20">
        <f>B18+1</f>
        <v>7</v>
      </c>
      <c r="D19" s="28" t="s">
        <v>28</v>
      </c>
      <c r="E19" s="29" t="s">
        <v>29</v>
      </c>
      <c r="F19" s="29" t="s">
        <v>24</v>
      </c>
      <c r="G19" s="39">
        <v>3.6510479549499562E-2</v>
      </c>
      <c r="H19" s="39">
        <v>0.23941679646380071</v>
      </c>
      <c r="I19" s="39">
        <v>0.23941679646380071</v>
      </c>
      <c r="J19" s="39">
        <v>0.23941679646380071</v>
      </c>
      <c r="K19" s="39">
        <v>0.23941679646380071</v>
      </c>
      <c r="L19" s="40"/>
      <c r="M19" s="39">
        <v>3.6510479549499562E-2</v>
      </c>
      <c r="N19" s="39">
        <v>0.23941679646380071</v>
      </c>
      <c r="O19" s="39">
        <v>0.23941679646380071</v>
      </c>
      <c r="P19" s="39">
        <v>0.23941679646380071</v>
      </c>
      <c r="Q19" s="39">
        <v>0.23941679646380071</v>
      </c>
      <c r="R19" s="41"/>
      <c r="S19" s="39">
        <f t="shared" si="7"/>
        <v>0</v>
      </c>
      <c r="T19" s="39">
        <f t="shared" si="7"/>
        <v>0</v>
      </c>
      <c r="U19" s="39">
        <f t="shared" si="7"/>
        <v>0</v>
      </c>
      <c r="V19" s="39">
        <f t="shared" si="7"/>
        <v>0</v>
      </c>
      <c r="W19" s="39">
        <f t="shared" si="7"/>
        <v>0</v>
      </c>
      <c r="Y19" s="172"/>
      <c r="Z19" s="173"/>
      <c r="AA19" s="173"/>
      <c r="AB19" s="173"/>
      <c r="AC19" s="174"/>
    </row>
    <row r="20" spans="1:29" ht="19.5" customHeight="1">
      <c r="B20" s="20">
        <f t="shared" ref="B20:B21" si="8">B19+1</f>
        <v>8</v>
      </c>
      <c r="D20" s="28" t="s">
        <v>30</v>
      </c>
      <c r="E20" s="29" t="s">
        <v>31</v>
      </c>
      <c r="F20" s="29" t="s">
        <v>24</v>
      </c>
      <c r="G20" s="39">
        <v>5.473973231632419</v>
      </c>
      <c r="H20" s="39">
        <v>4.6851843405296876</v>
      </c>
      <c r="I20" s="39">
        <v>5.2264229824790718</v>
      </c>
      <c r="J20" s="39">
        <v>5.7869999824790712</v>
      </c>
      <c r="K20" s="39">
        <v>5.5870609824790716</v>
      </c>
      <c r="L20" s="40"/>
      <c r="M20" s="39">
        <v>5.473973231632419</v>
      </c>
      <c r="N20" s="39">
        <v>4.6851843405296876</v>
      </c>
      <c r="O20" s="39">
        <v>5.2264229824790718</v>
      </c>
      <c r="P20" s="39">
        <v>5.7869999824790712</v>
      </c>
      <c r="Q20" s="39">
        <v>5.5870609824790716</v>
      </c>
      <c r="R20" s="41"/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  <c r="W20" s="39">
        <f t="shared" si="7"/>
        <v>0</v>
      </c>
      <c r="Y20" s="172"/>
      <c r="Z20" s="173"/>
      <c r="AA20" s="173"/>
      <c r="AB20" s="173"/>
      <c r="AC20" s="174"/>
    </row>
    <row r="21" spans="1:29" ht="19.5" customHeight="1">
      <c r="B21" s="20">
        <f t="shared" si="8"/>
        <v>9</v>
      </c>
      <c r="D21" s="28" t="s">
        <v>32</v>
      </c>
      <c r="E21" s="29" t="s">
        <v>33</v>
      </c>
      <c r="F21" s="29" t="s">
        <v>24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7"/>
        <v>0</v>
      </c>
      <c r="T21" s="39">
        <f t="shared" si="7"/>
        <v>0</v>
      </c>
      <c r="U21" s="39">
        <f t="shared" si="7"/>
        <v>0</v>
      </c>
      <c r="V21" s="39">
        <f t="shared" si="7"/>
        <v>0</v>
      </c>
      <c r="W21" s="39">
        <f t="shared" si="7"/>
        <v>0</v>
      </c>
      <c r="Y21" s="172"/>
      <c r="Z21" s="173"/>
      <c r="AA21" s="173"/>
      <c r="AB21" s="173"/>
      <c r="AC21" s="174"/>
    </row>
    <row r="22" spans="1:29" s="27" customFormat="1" ht="29.25" customHeight="1">
      <c r="A22" s="42"/>
      <c r="B22" s="20">
        <f>B21+1</f>
        <v>10</v>
      </c>
      <c r="C22" s="43"/>
      <c r="D22" s="21" t="s">
        <v>34</v>
      </c>
      <c r="E22" s="44" t="s">
        <v>35</v>
      </c>
      <c r="F22" s="45" t="s">
        <v>24</v>
      </c>
      <c r="G22" s="46">
        <f>SUM(G17:G21)</f>
        <v>600.23422885851107</v>
      </c>
      <c r="H22" s="46">
        <v>753.38028651679497</v>
      </c>
      <c r="I22" s="46">
        <f t="shared" ref="I22:K22" si="9">SUM(I17:I21)</f>
        <v>625.63579098852813</v>
      </c>
      <c r="J22" s="46">
        <f t="shared" si="9"/>
        <v>612.07895871056303</v>
      </c>
      <c r="K22" s="46">
        <f t="shared" si="9"/>
        <v>629.44985695874686</v>
      </c>
      <c r="L22" s="25"/>
      <c r="M22" s="46">
        <v>600.23422885851107</v>
      </c>
      <c r="N22" s="46">
        <v>753.38028651679497</v>
      </c>
      <c r="O22" s="46">
        <v>657.15793747485998</v>
      </c>
      <c r="P22" s="46">
        <v>624.71488086543377</v>
      </c>
      <c r="Q22" s="46">
        <v>626.25034066929936</v>
      </c>
      <c r="R22" s="26"/>
      <c r="S22" s="46">
        <f t="shared" si="7"/>
        <v>0</v>
      </c>
      <c r="T22" s="46">
        <f t="shared" si="7"/>
        <v>0</v>
      </c>
      <c r="U22" s="46">
        <f t="shared" si="7"/>
        <v>-31.522146486331849</v>
      </c>
      <c r="V22" s="46">
        <f t="shared" si="7"/>
        <v>-12.635922154870741</v>
      </c>
      <c r="W22" s="46">
        <f t="shared" si="7"/>
        <v>3.1995162894475015</v>
      </c>
      <c r="Y22" s="175"/>
      <c r="Z22" s="176"/>
      <c r="AA22" s="176"/>
      <c r="AB22" s="176"/>
      <c r="AC22" s="177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36</v>
      </c>
      <c r="E24" s="57" t="s">
        <v>37</v>
      </c>
      <c r="F24" s="58"/>
      <c r="G24" s="59">
        <v>1.0525261314284649</v>
      </c>
      <c r="H24" s="59">
        <v>1.118876650760557</v>
      </c>
      <c r="I24" s="59">
        <v>1.2360034766257399</v>
      </c>
      <c r="J24" s="59">
        <v>1.2450319245860968</v>
      </c>
      <c r="K24" s="59">
        <v>1.248156029182222</v>
      </c>
      <c r="L24" s="60"/>
      <c r="M24" s="59">
        <v>1.0525261314284649</v>
      </c>
      <c r="N24" s="59">
        <v>1.118876650760557</v>
      </c>
      <c r="O24" s="59">
        <v>1.2411966917132644</v>
      </c>
      <c r="P24" s="59">
        <v>1.2451864149158316</v>
      </c>
      <c r="Q24" s="59">
        <v>1.2395712150403304</v>
      </c>
      <c r="S24" s="62">
        <f t="shared" ref="S24:W26" si="10">G24-M24</f>
        <v>0</v>
      </c>
      <c r="T24" s="62">
        <f t="shared" si="10"/>
        <v>0</v>
      </c>
      <c r="U24" s="62">
        <f t="shared" si="10"/>
        <v>-5.1932150875244609E-3</v>
      </c>
      <c r="V24" s="62">
        <f t="shared" si="10"/>
        <v>-1.5449032973480215E-4</v>
      </c>
      <c r="W24" s="62">
        <f t="shared" si="10"/>
        <v>8.5848141418916057E-3</v>
      </c>
      <c r="Y24" s="191" t="s">
        <v>38</v>
      </c>
      <c r="Z24" s="192"/>
      <c r="AA24" s="192"/>
      <c r="AB24" s="192"/>
      <c r="AC24" s="193"/>
    </row>
    <row r="25" spans="1:29" ht="19.5" customHeight="1">
      <c r="B25" s="20">
        <f>B24+1</f>
        <v>12</v>
      </c>
      <c r="D25" s="28" t="s">
        <v>39</v>
      </c>
      <c r="E25" s="63"/>
      <c r="F25" s="29" t="s">
        <v>17</v>
      </c>
      <c r="G25" s="39">
        <f>G26-G22</f>
        <v>31.527981992885429</v>
      </c>
      <c r="H25" s="39">
        <v>89.559325210145403</v>
      </c>
      <c r="I25" s="39">
        <f t="shared" ref="I25:K25" si="11">I26-I22</f>
        <v>147.65222177478745</v>
      </c>
      <c r="J25" s="39">
        <f t="shared" si="11"/>
        <v>149.97888525150336</v>
      </c>
      <c r="K25" s="39">
        <f t="shared" si="11"/>
        <v>156.20177707220023</v>
      </c>
      <c r="L25" s="40"/>
      <c r="M25" s="39">
        <v>31.527981992885429</v>
      </c>
      <c r="N25" s="39">
        <v>89.559325210145403</v>
      </c>
      <c r="O25" s="39">
        <v>158.50432045204855</v>
      </c>
      <c r="P25" s="39">
        <v>153.17160198396653</v>
      </c>
      <c r="Q25" s="39">
        <v>150.03155503356493</v>
      </c>
      <c r="R25" s="41"/>
      <c r="S25" s="39">
        <f t="shared" si="10"/>
        <v>0</v>
      </c>
      <c r="T25" s="39">
        <f t="shared" si="10"/>
        <v>0</v>
      </c>
      <c r="U25" s="39">
        <f t="shared" si="10"/>
        <v>-10.852098677261097</v>
      </c>
      <c r="V25" s="39">
        <f t="shared" si="10"/>
        <v>-3.1927167324631682</v>
      </c>
      <c r="W25" s="39">
        <f t="shared" si="10"/>
        <v>6.1702220386353019</v>
      </c>
      <c r="Y25" s="194"/>
      <c r="Z25" s="195"/>
      <c r="AA25" s="195"/>
      <c r="AB25" s="195"/>
      <c r="AC25" s="196"/>
    </row>
    <row r="26" spans="1:29" s="27" customFormat="1" ht="29.25" customHeight="1">
      <c r="A26" s="42"/>
      <c r="B26" s="20">
        <f t="shared" ref="B26" si="12">B25+1</f>
        <v>13</v>
      </c>
      <c r="C26" s="43"/>
      <c r="D26" s="21" t="s">
        <v>40</v>
      </c>
      <c r="E26" s="22" t="str">
        <f>E22</f>
        <v>Rt</v>
      </c>
      <c r="F26" s="23" t="s">
        <v>17</v>
      </c>
      <c r="G26" s="24">
        <v>631.7622108513965</v>
      </c>
      <c r="H26" s="24">
        <v>842.93961172694037</v>
      </c>
      <c r="I26" s="24">
        <v>773.28801276331558</v>
      </c>
      <c r="J26" s="24">
        <v>762.05784396206639</v>
      </c>
      <c r="K26" s="24">
        <v>785.65163403094709</v>
      </c>
      <c r="L26" s="25"/>
      <c r="M26" s="24">
        <v>631.7622108513965</v>
      </c>
      <c r="N26" s="24">
        <v>842.93961172694037</v>
      </c>
      <c r="O26" s="24">
        <v>815.66225792690852</v>
      </c>
      <c r="P26" s="24">
        <v>777.88648284940029</v>
      </c>
      <c r="Q26" s="24">
        <v>776.28189570286429</v>
      </c>
      <c r="R26" s="26"/>
      <c r="S26" s="24">
        <f t="shared" si="10"/>
        <v>0</v>
      </c>
      <c r="T26" s="24">
        <f>T25+T22</f>
        <v>0</v>
      </c>
      <c r="U26" s="24">
        <f t="shared" ref="U26:W26" si="13">U25+U22</f>
        <v>-42.374245163592946</v>
      </c>
      <c r="V26" s="24">
        <f t="shared" si="13"/>
        <v>-15.828638887333909</v>
      </c>
      <c r="W26" s="24">
        <f t="shared" si="13"/>
        <v>9.3697383280828035</v>
      </c>
      <c r="Y26" s="188"/>
      <c r="Z26" s="189"/>
      <c r="AA26" s="189"/>
      <c r="AB26" s="189"/>
      <c r="AC26" s="190"/>
    </row>
    <row r="27" spans="1:29" ht="12.75" customHeight="1">
      <c r="B27" s="64"/>
      <c r="D27" s="65"/>
      <c r="E27" s="66"/>
      <c r="F27" s="67"/>
      <c r="G27" s="68"/>
      <c r="H27" s="69"/>
      <c r="I27" s="69"/>
      <c r="J27" s="69"/>
      <c r="K27" s="69"/>
      <c r="L27" s="40"/>
      <c r="M27" s="69"/>
      <c r="N27" s="69"/>
      <c r="O27" s="69"/>
      <c r="P27" s="69"/>
      <c r="Q27" s="69"/>
      <c r="R27" s="41"/>
      <c r="S27" s="70"/>
      <c r="T27" s="70"/>
      <c r="U27" s="70"/>
      <c r="V27" s="70"/>
      <c r="W27" s="70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41</v>
      </c>
      <c r="E28" s="29" t="s">
        <v>42</v>
      </c>
      <c r="F28" s="29" t="s">
        <v>17</v>
      </c>
      <c r="G28" s="39">
        <f>G31-G26-G29-G30</f>
        <v>-0.49733628418028708</v>
      </c>
      <c r="H28" s="39">
        <v>48.430605550951782</v>
      </c>
      <c r="I28" s="39">
        <v>-5.8740043478037673</v>
      </c>
      <c r="J28" s="39">
        <v>-43.983105350302878</v>
      </c>
      <c r="K28" s="39">
        <v>0</v>
      </c>
      <c r="L28" s="40"/>
      <c r="M28" s="39">
        <v>-0.49733628418028708</v>
      </c>
      <c r="N28" s="39">
        <v>48.430605550951782</v>
      </c>
      <c r="O28" s="39">
        <v>-5.8740043478037673</v>
      </c>
      <c r="P28" s="39">
        <v>0</v>
      </c>
      <c r="Q28" s="39">
        <v>0</v>
      </c>
      <c r="R28" s="41"/>
      <c r="S28" s="39">
        <f t="shared" ref="S28:W32" si="14">G28-M28</f>
        <v>0</v>
      </c>
      <c r="T28" s="39">
        <f t="shared" si="14"/>
        <v>0</v>
      </c>
      <c r="U28" s="39">
        <f t="shared" si="14"/>
        <v>0</v>
      </c>
      <c r="V28" s="39">
        <f t="shared" si="14"/>
        <v>-43.983105350302878</v>
      </c>
      <c r="W28" s="39">
        <f t="shared" si="14"/>
        <v>0</v>
      </c>
      <c r="Y28" s="191" t="s">
        <v>43</v>
      </c>
      <c r="Z28" s="192"/>
      <c r="AA28" s="192"/>
      <c r="AB28" s="192"/>
      <c r="AC28" s="193"/>
    </row>
    <row r="29" spans="1:29" ht="19.5" customHeight="1">
      <c r="B29" s="20">
        <f>B28+1</f>
        <v>15</v>
      </c>
      <c r="D29" s="28" t="s">
        <v>44</v>
      </c>
      <c r="E29" s="29" t="s">
        <v>45</v>
      </c>
      <c r="F29" s="29" t="s">
        <v>17</v>
      </c>
      <c r="G29" s="39">
        <v>2.3267190281258121</v>
      </c>
      <c r="H29" s="39">
        <v>-0.11191502323782389</v>
      </c>
      <c r="I29" s="39">
        <v>2.5797737976792812</v>
      </c>
      <c r="J29" s="39">
        <v>0</v>
      </c>
      <c r="K29" s="39">
        <v>0</v>
      </c>
      <c r="L29" s="40"/>
      <c r="M29" s="39">
        <v>2.3267190281258121</v>
      </c>
      <c r="N29" s="39">
        <v>-0.11191502323782389</v>
      </c>
      <c r="O29" s="39">
        <v>2.5797737976792812</v>
      </c>
      <c r="P29" s="39">
        <v>0</v>
      </c>
      <c r="Q29" s="39">
        <v>0</v>
      </c>
      <c r="R29" s="41"/>
      <c r="S29" s="39">
        <f t="shared" si="14"/>
        <v>0</v>
      </c>
      <c r="T29" s="39">
        <f t="shared" si="14"/>
        <v>0</v>
      </c>
      <c r="U29" s="39">
        <f t="shared" si="14"/>
        <v>0</v>
      </c>
      <c r="V29" s="39">
        <f t="shared" si="14"/>
        <v>0</v>
      </c>
      <c r="W29" s="39">
        <f t="shared" si="14"/>
        <v>0</v>
      </c>
      <c r="Y29" s="194"/>
      <c r="Z29" s="195"/>
      <c r="AA29" s="195"/>
      <c r="AB29" s="195"/>
      <c r="AC29" s="196"/>
    </row>
    <row r="30" spans="1:29" ht="19.5" customHeight="1">
      <c r="B30" s="20">
        <f t="shared" ref="B30" si="15">B29+1</f>
        <v>16</v>
      </c>
      <c r="D30" s="28" t="s">
        <v>46</v>
      </c>
      <c r="E30" s="29" t="s">
        <v>47</v>
      </c>
      <c r="F30" s="29" t="s">
        <v>17</v>
      </c>
      <c r="G30" s="39">
        <v>12.458766436555953</v>
      </c>
      <c r="H30" s="39">
        <v>30.27272838840544</v>
      </c>
      <c r="I30" s="39">
        <v>-0.46029988214345746</v>
      </c>
      <c r="J30" s="39">
        <v>1.4584864052728945</v>
      </c>
      <c r="K30" s="39">
        <v>-0.6448305534309694</v>
      </c>
      <c r="L30" s="40"/>
      <c r="M30" s="39">
        <v>12.458766436555953</v>
      </c>
      <c r="N30" s="39">
        <v>30.27272838840544</v>
      </c>
      <c r="O30" s="39">
        <v>-0.46223388664905879</v>
      </c>
      <c r="P30" s="39">
        <v>1.4156136137246051</v>
      </c>
      <c r="Q30" s="39">
        <v>-0.64039541044820869</v>
      </c>
      <c r="R30" s="41"/>
      <c r="S30" s="39">
        <f t="shared" si="14"/>
        <v>0</v>
      </c>
      <c r="T30" s="39">
        <f t="shared" si="14"/>
        <v>0</v>
      </c>
      <c r="U30" s="39">
        <f t="shared" si="14"/>
        <v>1.9340045056013278E-3</v>
      </c>
      <c r="V30" s="39">
        <f t="shared" si="14"/>
        <v>4.287279154828938E-2</v>
      </c>
      <c r="W30" s="39">
        <f t="shared" si="14"/>
        <v>-4.4351429827607092E-3</v>
      </c>
      <c r="Y30" s="188"/>
      <c r="Z30" s="189"/>
      <c r="AA30" s="189"/>
      <c r="AB30" s="189"/>
      <c r="AC30" s="190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v>646.05036003189798</v>
      </c>
      <c r="H31" s="24">
        <v>921.53103064305981</v>
      </c>
      <c r="I31" s="24">
        <v>811.90772749464065</v>
      </c>
      <c r="J31" s="24">
        <v>719.53322501703633</v>
      </c>
      <c r="K31" s="24">
        <v>785.00680347751609</v>
      </c>
      <c r="L31" s="25"/>
      <c r="M31" s="24">
        <v>646.05036003189798</v>
      </c>
      <c r="N31" s="24">
        <v>921.53103064305981</v>
      </c>
      <c r="O31" s="24">
        <v>811.90579349013501</v>
      </c>
      <c r="P31" s="24">
        <v>779.30209646312494</v>
      </c>
      <c r="Q31" s="24">
        <v>775.64150029241603</v>
      </c>
      <c r="R31" s="26"/>
      <c r="S31" s="24">
        <f t="shared" si="14"/>
        <v>0</v>
      </c>
      <c r="T31" s="24">
        <f t="shared" si="14"/>
        <v>0</v>
      </c>
      <c r="U31" s="24">
        <f t="shared" si="14"/>
        <v>1.934004505642406E-3</v>
      </c>
      <c r="V31" s="24">
        <f t="shared" si="14"/>
        <v>-59.76887144608861</v>
      </c>
      <c r="W31" s="24">
        <f t="shared" si="14"/>
        <v>9.3653031851000605</v>
      </c>
      <c r="Y31" s="188"/>
      <c r="Z31" s="189"/>
      <c r="AA31" s="189"/>
      <c r="AB31" s="189"/>
      <c r="AC31" s="190"/>
    </row>
    <row r="32" spans="1:29" s="78" customFormat="1" ht="19.5" customHeight="1">
      <c r="A32" s="71"/>
      <c r="B32" s="20">
        <f>B31+1</f>
        <v>18</v>
      </c>
      <c r="C32" s="72"/>
      <c r="D32" s="73" t="s">
        <v>48</v>
      </c>
      <c r="E32" s="74" t="s">
        <v>16</v>
      </c>
      <c r="F32" s="75" t="s">
        <v>17</v>
      </c>
      <c r="G32" s="76">
        <v>673.27186302057646</v>
      </c>
      <c r="H32" s="76">
        <v>935.24736385504059</v>
      </c>
      <c r="I32" s="76">
        <v>769.53348233104771</v>
      </c>
      <c r="J32" s="76">
        <v>719.53322501703633</v>
      </c>
      <c r="K32" s="76">
        <v>785.00680347751609</v>
      </c>
      <c r="L32" s="77"/>
      <c r="M32" s="76">
        <v>673.27186302057646</v>
      </c>
      <c r="N32" s="76">
        <v>935.1888282658208</v>
      </c>
      <c r="O32" s="76">
        <v>811.90579349013501</v>
      </c>
      <c r="P32" s="76">
        <v>779.30209646312494</v>
      </c>
      <c r="Q32" s="76">
        <v>775.64150029241603</v>
      </c>
      <c r="R32" s="77"/>
      <c r="S32" s="76">
        <f t="shared" si="14"/>
        <v>0</v>
      </c>
      <c r="T32" s="76">
        <v>0</v>
      </c>
      <c r="U32" s="76">
        <f t="shared" si="14"/>
        <v>-42.372311159087303</v>
      </c>
      <c r="V32" s="76">
        <f t="shared" si="14"/>
        <v>-59.76887144608861</v>
      </c>
      <c r="W32" s="76">
        <f t="shared" si="14"/>
        <v>9.3653031851000605</v>
      </c>
      <c r="Y32" s="188"/>
      <c r="Z32" s="189"/>
      <c r="AA32" s="189"/>
      <c r="AB32" s="189"/>
      <c r="AC32" s="190"/>
    </row>
    <row r="33" spans="1:29" ht="12.75" customHeight="1">
      <c r="B33" s="79"/>
      <c r="D33" s="80"/>
      <c r="E33" s="81"/>
      <c r="F33" s="81"/>
      <c r="G33" s="82"/>
      <c r="H33" s="82"/>
      <c r="I33" s="82"/>
      <c r="J33" s="82"/>
      <c r="K33" s="82"/>
      <c r="L33" s="40"/>
      <c r="M33" s="82"/>
      <c r="N33" s="82"/>
      <c r="O33" s="82"/>
      <c r="P33" s="82"/>
      <c r="Q33" s="82"/>
      <c r="R33" s="41"/>
      <c r="S33" s="83"/>
      <c r="T33" s="83"/>
      <c r="U33" s="83"/>
      <c r="V33" s="83"/>
      <c r="W33" s="83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49</v>
      </c>
      <c r="E34" s="29" t="s">
        <v>50</v>
      </c>
      <c r="F34" s="29" t="s">
        <v>17</v>
      </c>
      <c r="G34" s="39">
        <v>646.10077163189806</v>
      </c>
      <c r="H34" s="39">
        <v>921.53103064305981</v>
      </c>
      <c r="I34" s="39">
        <v>811.73874087158981</v>
      </c>
      <c r="J34" s="39">
        <f t="shared" ref="J34:K34" si="16">J31</f>
        <v>719.53322501703633</v>
      </c>
      <c r="K34" s="39">
        <f t="shared" si="16"/>
        <v>785.00680347751609</v>
      </c>
      <c r="L34" s="40"/>
      <c r="M34" s="39">
        <v>646.10077163189806</v>
      </c>
      <c r="N34" s="39">
        <v>921.53103064305981</v>
      </c>
      <c r="O34" s="39">
        <v>811.73874087158981</v>
      </c>
      <c r="P34" s="39">
        <v>779.30209646312494</v>
      </c>
      <c r="Q34" s="39">
        <v>775.64150029241603</v>
      </c>
      <c r="R34" s="41"/>
      <c r="S34" s="39">
        <f t="shared" ref="S34:W35" si="17">G34-M34</f>
        <v>0</v>
      </c>
      <c r="T34" s="39">
        <f t="shared" si="17"/>
        <v>0</v>
      </c>
      <c r="U34" s="39">
        <f t="shared" si="17"/>
        <v>0</v>
      </c>
      <c r="V34" s="39">
        <f t="shared" si="17"/>
        <v>-59.76887144608861</v>
      </c>
      <c r="W34" s="39">
        <f t="shared" si="17"/>
        <v>9.3653031851000605</v>
      </c>
      <c r="Y34" s="188"/>
      <c r="Z34" s="189"/>
      <c r="AA34" s="189"/>
      <c r="AB34" s="189"/>
      <c r="AC34" s="190"/>
    </row>
    <row r="35" spans="1:29" ht="19.5" customHeight="1">
      <c r="B35" s="20">
        <f>B34+1</f>
        <v>20</v>
      </c>
      <c r="D35" s="28" t="s">
        <v>51</v>
      </c>
      <c r="E35" s="29" t="s">
        <v>52</v>
      </c>
      <c r="F35" s="29" t="s">
        <v>17</v>
      </c>
      <c r="G35" s="39">
        <f>G34-G31</f>
        <v>5.0411600000074941E-2</v>
      </c>
      <c r="H35" s="39">
        <v>0</v>
      </c>
      <c r="I35" s="39">
        <f t="shared" ref="I35:K35" si="18">I34-I31</f>
        <v>-0.16898662305084144</v>
      </c>
      <c r="J35" s="39">
        <f t="shared" si="18"/>
        <v>0</v>
      </c>
      <c r="K35" s="39">
        <f t="shared" si="18"/>
        <v>0</v>
      </c>
      <c r="L35" s="40"/>
      <c r="M35" s="39">
        <v>5.0411600000074941E-2</v>
      </c>
      <c r="N35" s="39">
        <v>0</v>
      </c>
      <c r="O35" s="39">
        <v>-0.16705261854519904</v>
      </c>
      <c r="P35" s="39">
        <v>0</v>
      </c>
      <c r="Q35" s="39">
        <v>0</v>
      </c>
      <c r="R35" s="41"/>
      <c r="S35" s="39">
        <f t="shared" si="17"/>
        <v>0</v>
      </c>
      <c r="T35" s="39">
        <f t="shared" si="17"/>
        <v>0</v>
      </c>
      <c r="U35" s="39">
        <f t="shared" si="17"/>
        <v>-1.934004505642406E-3</v>
      </c>
      <c r="V35" s="39">
        <f t="shared" si="17"/>
        <v>0</v>
      </c>
      <c r="W35" s="39">
        <f t="shared" si="17"/>
        <v>0</v>
      </c>
      <c r="Y35" s="188"/>
      <c r="Z35" s="189"/>
      <c r="AA35" s="189"/>
      <c r="AB35" s="189"/>
      <c r="AC35" s="190"/>
    </row>
    <row r="36" spans="1:29">
      <c r="D36" s="7"/>
      <c r="E36" s="7"/>
      <c r="F36" s="7"/>
      <c r="G36" s="84"/>
      <c r="H36" s="84"/>
      <c r="I36" s="84"/>
      <c r="J36" s="84"/>
      <c r="K36" s="84"/>
      <c r="L36" s="85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4"/>
      <c r="Y36" s="19"/>
      <c r="Z36" s="19"/>
      <c r="AA36" s="19"/>
      <c r="AB36" s="19"/>
      <c r="AC36" s="19"/>
    </row>
    <row r="37" spans="1:29" ht="31.5" customHeight="1">
      <c r="A37" s="42"/>
      <c r="B37" s="86"/>
      <c r="C37" s="43"/>
      <c r="D37" s="184" t="s">
        <v>53</v>
      </c>
      <c r="E37" s="185"/>
      <c r="F37" s="16"/>
      <c r="G37" s="87"/>
      <c r="H37" s="88"/>
      <c r="I37" s="88"/>
      <c r="J37" s="88"/>
      <c r="K37" s="89"/>
      <c r="L37" s="85"/>
      <c r="M37" s="87"/>
      <c r="N37" s="88"/>
      <c r="O37" s="88"/>
      <c r="P37" s="88"/>
      <c r="Q37" s="89"/>
      <c r="R37" s="85"/>
      <c r="S37" s="87"/>
      <c r="T37" s="88"/>
      <c r="U37" s="88"/>
      <c r="V37" s="88"/>
      <c r="W37" s="89"/>
      <c r="Y37" s="19"/>
      <c r="Z37" s="19"/>
      <c r="AA37" s="19"/>
      <c r="AB37" s="19"/>
      <c r="AC37" s="19"/>
    </row>
    <row r="38" spans="1:29">
      <c r="D38" s="7"/>
      <c r="E38" s="7"/>
      <c r="F38" s="7"/>
      <c r="G38" s="84"/>
      <c r="H38" s="84"/>
      <c r="I38" s="84"/>
      <c r="J38" s="84"/>
      <c r="K38" s="84"/>
      <c r="L38" s="85"/>
      <c r="M38" s="84"/>
      <c r="N38" s="84"/>
      <c r="O38" s="84"/>
      <c r="P38" s="84"/>
      <c r="Q38" s="84"/>
      <c r="R38" s="85"/>
      <c r="S38" s="84"/>
      <c r="T38" s="84"/>
      <c r="U38" s="84"/>
      <c r="V38" s="84"/>
      <c r="W38" s="84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6" t="s">
        <v>54</v>
      </c>
      <c r="E39" s="187"/>
      <c r="F39" s="29" t="s">
        <v>55</v>
      </c>
      <c r="G39" s="90">
        <v>13957.294395587209</v>
      </c>
      <c r="H39" s="90">
        <v>14126.890267173425</v>
      </c>
      <c r="I39" s="90">
        <v>12977.592855138493</v>
      </c>
      <c r="J39" s="90">
        <v>12977.592855138493</v>
      </c>
      <c r="K39" s="90">
        <v>12977.592855138493</v>
      </c>
      <c r="L39" s="41"/>
      <c r="M39" s="90">
        <v>13957.294395587209</v>
      </c>
      <c r="N39" s="90">
        <v>14126.890267173425</v>
      </c>
      <c r="O39" s="90">
        <v>12977.592855138493</v>
      </c>
      <c r="P39" s="90">
        <v>12977.592855138493</v>
      </c>
      <c r="Q39" s="90">
        <v>12977.592855138493</v>
      </c>
      <c r="R39" s="41"/>
      <c r="S39" s="91">
        <f t="shared" ref="S39:W42" si="19">G39-M39</f>
        <v>0</v>
      </c>
      <c r="T39" s="91">
        <f t="shared" si="19"/>
        <v>0</v>
      </c>
      <c r="U39" s="91">
        <f t="shared" si="19"/>
        <v>0</v>
      </c>
      <c r="V39" s="91">
        <f t="shared" si="19"/>
        <v>0</v>
      </c>
      <c r="W39" s="91">
        <f t="shared" si="19"/>
        <v>0</v>
      </c>
      <c r="Y39" s="188"/>
      <c r="Z39" s="189"/>
      <c r="AA39" s="189"/>
      <c r="AB39" s="189"/>
      <c r="AC39" s="190"/>
    </row>
    <row r="40" spans="1:29" ht="19.5" customHeight="1">
      <c r="B40" s="20">
        <f>B39+1</f>
        <v>22</v>
      </c>
      <c r="D40" s="186" t="s">
        <v>56</v>
      </c>
      <c r="E40" s="187"/>
      <c r="F40" s="29" t="s">
        <v>17</v>
      </c>
      <c r="G40" s="92">
        <v>119.84</v>
      </c>
      <c r="H40" s="92">
        <v>134.1</v>
      </c>
      <c r="I40" s="92">
        <v>135.38999999999999</v>
      </c>
      <c r="J40" s="92">
        <v>121.14482526392084</v>
      </c>
      <c r="K40" s="92">
        <v>126.27873645371325</v>
      </c>
      <c r="L40" s="93"/>
      <c r="M40" s="92">
        <v>119.84</v>
      </c>
      <c r="N40" s="92">
        <v>134.1</v>
      </c>
      <c r="O40" s="92">
        <v>141.97999999999999</v>
      </c>
      <c r="P40" s="92">
        <v>133.19379921207454</v>
      </c>
      <c r="Q40" s="92">
        <v>132.64755933580687</v>
      </c>
      <c r="R40" s="93"/>
      <c r="S40" s="94">
        <f t="shared" si="19"/>
        <v>0</v>
      </c>
      <c r="T40" s="94">
        <f t="shared" si="19"/>
        <v>0</v>
      </c>
      <c r="U40" s="94">
        <f t="shared" si="19"/>
        <v>-6.5900000000000034</v>
      </c>
      <c r="V40" s="94">
        <f t="shared" si="19"/>
        <v>-12.048973948153701</v>
      </c>
      <c r="W40" s="94">
        <f t="shared" si="19"/>
        <v>-6.3688228820936246</v>
      </c>
      <c r="Y40" s="188"/>
      <c r="Z40" s="189"/>
      <c r="AA40" s="189"/>
      <c r="AB40" s="189"/>
      <c r="AC40" s="190"/>
    </row>
    <row r="41" spans="1:29" ht="25.5" customHeight="1">
      <c r="B41" s="20">
        <f>B40+1</f>
        <v>23</v>
      </c>
      <c r="D41" s="197" t="s">
        <v>57</v>
      </c>
      <c r="E41" s="198"/>
      <c r="F41" s="95" t="s">
        <v>24</v>
      </c>
      <c r="G41" s="96">
        <f>G40/G24</f>
        <v>113.85940588226141</v>
      </c>
      <c r="H41" s="96">
        <f t="shared" ref="H41:K41" si="20">H40/H24</f>
        <v>119.85235361632174</v>
      </c>
      <c r="I41" s="96">
        <f t="shared" si="20"/>
        <v>109.5385268410502</v>
      </c>
      <c r="J41" s="96">
        <f t="shared" si="20"/>
        <v>97.302585477231588</v>
      </c>
      <c r="K41" s="96">
        <f t="shared" si="20"/>
        <v>101.17223608369675</v>
      </c>
      <c r="L41" s="93"/>
      <c r="M41" s="96">
        <v>113.85940588226141</v>
      </c>
      <c r="N41" s="96">
        <v>119.85235361632174</v>
      </c>
      <c r="O41" s="96">
        <v>114.38960557010537</v>
      </c>
      <c r="P41" s="96">
        <v>106.96695500093276</v>
      </c>
      <c r="Q41" s="96">
        <v>107.01084191559828</v>
      </c>
      <c r="R41" s="93"/>
      <c r="S41" s="96">
        <f t="shared" si="19"/>
        <v>0</v>
      </c>
      <c r="T41" s="96">
        <f t="shared" si="19"/>
        <v>0</v>
      </c>
      <c r="U41" s="96">
        <f t="shared" si="19"/>
        <v>-4.8510787290551747</v>
      </c>
      <c r="V41" s="96">
        <f t="shared" si="19"/>
        <v>-9.6643695237011684</v>
      </c>
      <c r="W41" s="96">
        <f t="shared" si="19"/>
        <v>-5.8386058319015319</v>
      </c>
      <c r="Y41" s="188"/>
      <c r="Z41" s="189"/>
      <c r="AA41" s="189"/>
      <c r="AB41" s="189"/>
      <c r="AC41" s="190"/>
    </row>
    <row r="42" spans="1:29" ht="25.5" customHeight="1">
      <c r="B42" s="20">
        <f>B41+1</f>
        <v>24</v>
      </c>
      <c r="D42" s="199" t="s">
        <v>58</v>
      </c>
      <c r="E42" s="200"/>
      <c r="F42" s="97" t="s">
        <v>19</v>
      </c>
      <c r="G42" s="98">
        <v>-3.5570577820698501E-2</v>
      </c>
      <c r="H42" s="98">
        <f t="shared" ref="H42:K42" si="21">H41/G41-1</f>
        <v>5.263463029358717E-2</v>
      </c>
      <c r="I42" s="98">
        <f t="shared" si="21"/>
        <v>-8.6054436680390589E-2</v>
      </c>
      <c r="J42" s="98">
        <f t="shared" si="21"/>
        <v>-0.11170445428368792</v>
      </c>
      <c r="K42" s="98">
        <f t="shared" si="21"/>
        <v>3.9769247522930762E-2</v>
      </c>
      <c r="L42" s="99"/>
      <c r="M42" s="98">
        <v>-3.5570577820698501E-2</v>
      </c>
      <c r="N42" s="98">
        <v>5.263463029358717E-2</v>
      </c>
      <c r="O42" s="98">
        <v>-4.557898014839179E-2</v>
      </c>
      <c r="P42" s="98">
        <v>-6.4889205030290387E-2</v>
      </c>
      <c r="Q42" s="98">
        <v>4.1028478996274487E-4</v>
      </c>
      <c r="R42" s="100"/>
      <c r="S42" s="101">
        <f t="shared" si="19"/>
        <v>0</v>
      </c>
      <c r="T42" s="101">
        <f t="shared" si="19"/>
        <v>0</v>
      </c>
      <c r="U42" s="101">
        <f t="shared" si="19"/>
        <v>-4.0475456531998799E-2</v>
      </c>
      <c r="V42" s="101">
        <f t="shared" si="19"/>
        <v>-4.6815249253397528E-2</v>
      </c>
      <c r="W42" s="101">
        <f t="shared" si="19"/>
        <v>3.9358962732968017E-2</v>
      </c>
      <c r="Y42" s="188"/>
      <c r="Z42" s="189"/>
      <c r="AA42" s="189"/>
      <c r="AB42" s="189"/>
      <c r="AC42" s="190"/>
    </row>
    <row r="43" spans="1:29">
      <c r="D43" s="7"/>
      <c r="E43" s="7"/>
      <c r="F43" s="7"/>
      <c r="G43" s="84"/>
      <c r="H43" s="84"/>
      <c r="I43" s="84"/>
      <c r="J43" s="84"/>
      <c r="K43" s="84"/>
      <c r="L43" s="85"/>
      <c r="M43" s="84"/>
      <c r="N43" s="84"/>
      <c r="O43" s="84"/>
      <c r="P43" s="84"/>
      <c r="Q43" s="84"/>
      <c r="R43" s="85"/>
      <c r="S43" s="84"/>
      <c r="T43" s="84"/>
      <c r="U43" s="84"/>
      <c r="V43" s="84"/>
      <c r="W43" s="84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4" t="s">
        <v>59</v>
      </c>
      <c r="E44" s="185"/>
      <c r="F44" s="16"/>
      <c r="G44" s="87"/>
      <c r="H44" s="88"/>
      <c r="I44" s="88"/>
      <c r="J44" s="88"/>
      <c r="K44" s="89"/>
      <c r="L44" s="85"/>
      <c r="M44" s="87"/>
      <c r="N44" s="88"/>
      <c r="O44" s="88"/>
      <c r="P44" s="88"/>
      <c r="Q44" s="89"/>
      <c r="R44" s="85"/>
      <c r="S44" s="87"/>
      <c r="T44" s="88"/>
      <c r="U44" s="88"/>
      <c r="V44" s="88"/>
      <c r="W44" s="89"/>
      <c r="Y44" s="19"/>
      <c r="Z44" s="19"/>
      <c r="AA44" s="19"/>
      <c r="AB44" s="19"/>
      <c r="AC44" s="19"/>
    </row>
    <row r="45" spans="1:29">
      <c r="D45" s="102"/>
      <c r="E45" s="102"/>
      <c r="F45" s="102"/>
      <c r="G45" s="103"/>
      <c r="H45" s="103"/>
      <c r="I45" s="104"/>
      <c r="J45" s="103"/>
      <c r="K45" s="103"/>
      <c r="L45" s="85"/>
      <c r="M45" s="103"/>
      <c r="N45" s="103"/>
      <c r="O45" s="103"/>
      <c r="P45" s="103"/>
      <c r="Q45" s="103"/>
      <c r="R45" s="85"/>
      <c r="S45" s="103"/>
      <c r="T45" s="103"/>
      <c r="U45" s="103"/>
      <c r="V45" s="103"/>
      <c r="W45" s="103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60</v>
      </c>
      <c r="E46" s="29" t="s">
        <v>61</v>
      </c>
      <c r="F46" s="29" t="s">
        <v>24</v>
      </c>
      <c r="G46" s="90">
        <f>G47/G24</f>
        <v>60.381188260526727</v>
      </c>
      <c r="H46" s="90">
        <f t="shared" ref="H46:K46" si="22">H47/H24</f>
        <v>62.94970267281716</v>
      </c>
      <c r="I46" s="90">
        <f>I47/I24</f>
        <v>40.66150587522344</v>
      </c>
      <c r="J46" s="90">
        <f t="shared" si="22"/>
        <v>48.094667496388638</v>
      </c>
      <c r="K46" s="90">
        <f t="shared" si="22"/>
        <v>63.233449243904062</v>
      </c>
      <c r="L46" s="41"/>
      <c r="M46" s="90">
        <v>60.381188260526727</v>
      </c>
      <c r="N46" s="90">
        <v>62.94970267281716</v>
      </c>
      <c r="O46" s="90">
        <v>54.308100110672662</v>
      </c>
      <c r="P46" s="90">
        <v>55.463883175686874</v>
      </c>
      <c r="Q46" s="90">
        <v>55.111826132534212</v>
      </c>
      <c r="R46" s="41"/>
      <c r="S46" s="90">
        <f t="shared" ref="S46:W52" si="23">G46-M46</f>
        <v>0</v>
      </c>
      <c r="T46" s="90">
        <f t="shared" si="23"/>
        <v>0</v>
      </c>
      <c r="U46" s="90">
        <f t="shared" si="23"/>
        <v>-13.646594235449221</v>
      </c>
      <c r="V46" s="90">
        <f t="shared" si="23"/>
        <v>-7.369215679298236</v>
      </c>
      <c r="W46" s="90">
        <f t="shared" si="23"/>
        <v>8.1216231113698498</v>
      </c>
      <c r="Y46" s="191" t="s">
        <v>62</v>
      </c>
      <c r="Z46" s="192"/>
      <c r="AA46" s="192"/>
      <c r="AB46" s="192"/>
      <c r="AC46" s="193"/>
    </row>
    <row r="47" spans="1:29" s="110" customFormat="1" ht="19.5" customHeight="1">
      <c r="A47" s="6"/>
      <c r="B47" s="20">
        <f>B46+1</f>
        <v>26</v>
      </c>
      <c r="C47" s="105"/>
      <c r="D47" s="106" t="s">
        <v>63</v>
      </c>
      <c r="E47" s="107" t="s">
        <v>64</v>
      </c>
      <c r="F47" s="107" t="s">
        <v>17</v>
      </c>
      <c r="G47" s="108">
        <f>G85</f>
        <v>63.552778490906036</v>
      </c>
      <c r="H47" s="108">
        <f t="shared" ref="H47:K47" si="24">H85</f>
        <v>70.432952492934547</v>
      </c>
      <c r="I47" s="108">
        <f t="shared" si="24"/>
        <v>50.257762626614124</v>
      </c>
      <c r="J47" s="108">
        <f t="shared" si="24"/>
        <v>59.879396435357137</v>
      </c>
      <c r="K47" s="108">
        <f t="shared" si="24"/>
        <v>78.925210919766869</v>
      </c>
      <c r="L47" s="109"/>
      <c r="M47" s="108">
        <v>63.552778490906036</v>
      </c>
      <c r="N47" s="108">
        <v>70.432952492934547</v>
      </c>
      <c r="O47" s="108">
        <v>67.407034190599674</v>
      </c>
      <c r="P47" s="108">
        <v>69.062873848844049</v>
      </c>
      <c r="Q47" s="108">
        <v>68.315033282196865</v>
      </c>
      <c r="R47" s="109"/>
      <c r="S47" s="108">
        <f t="shared" si="23"/>
        <v>0</v>
      </c>
      <c r="T47" s="108">
        <f t="shared" si="23"/>
        <v>0</v>
      </c>
      <c r="U47" s="108">
        <f t="shared" si="23"/>
        <v>-17.14927156398555</v>
      </c>
      <c r="V47" s="108">
        <f t="shared" si="23"/>
        <v>-9.1834774134869122</v>
      </c>
      <c r="W47" s="108">
        <f t="shared" si="23"/>
        <v>10.610177637570004</v>
      </c>
      <c r="Y47" s="194"/>
      <c r="Z47" s="195"/>
      <c r="AA47" s="195"/>
      <c r="AB47" s="195"/>
      <c r="AC47" s="196"/>
    </row>
    <row r="48" spans="1:29" ht="19.5" customHeight="1">
      <c r="B48" s="20">
        <f t="shared" ref="B48:B51" si="25">B47+1</f>
        <v>27</v>
      </c>
      <c r="D48" s="28" t="s">
        <v>65</v>
      </c>
      <c r="E48" s="29" t="s">
        <v>66</v>
      </c>
      <c r="F48" s="29" t="s">
        <v>17</v>
      </c>
      <c r="G48" s="90">
        <v>-4.5726421464028579</v>
      </c>
      <c r="H48" s="90">
        <v>14.543699627176755</v>
      </c>
      <c r="I48" s="90">
        <v>0</v>
      </c>
      <c r="J48" s="90">
        <v>0</v>
      </c>
      <c r="K48" s="90">
        <v>0</v>
      </c>
      <c r="L48" s="41"/>
      <c r="M48" s="90">
        <v>-4.5726421464028579</v>
      </c>
      <c r="N48" s="90">
        <v>14.543699627176755</v>
      </c>
      <c r="O48" s="90">
        <v>0</v>
      </c>
      <c r="P48" s="90">
        <v>0</v>
      </c>
      <c r="Q48" s="90">
        <v>0</v>
      </c>
      <c r="R48" s="41"/>
      <c r="S48" s="90">
        <f t="shared" si="23"/>
        <v>0</v>
      </c>
      <c r="T48" s="90">
        <f t="shared" si="23"/>
        <v>0</v>
      </c>
      <c r="U48" s="90">
        <f t="shared" si="23"/>
        <v>0</v>
      </c>
      <c r="V48" s="90">
        <f t="shared" si="23"/>
        <v>0</v>
      </c>
      <c r="W48" s="90">
        <f t="shared" si="23"/>
        <v>0</v>
      </c>
      <c r="Y48" s="188"/>
      <c r="Z48" s="189"/>
      <c r="AA48" s="189"/>
      <c r="AB48" s="189"/>
      <c r="AC48" s="190"/>
    </row>
    <row r="49" spans="1:29" ht="19.5" customHeight="1">
      <c r="B49" s="20">
        <f t="shared" si="25"/>
        <v>28</v>
      </c>
      <c r="D49" s="28" t="s">
        <v>67</v>
      </c>
      <c r="E49" s="111"/>
      <c r="F49" s="29" t="s">
        <v>17</v>
      </c>
      <c r="G49" s="90">
        <v>0</v>
      </c>
      <c r="H49" s="90">
        <v>10.288951259832245</v>
      </c>
      <c r="I49" s="90">
        <v>4.6275430489413409</v>
      </c>
      <c r="J49" s="90">
        <v>-17.618108120110819</v>
      </c>
      <c r="K49" s="90">
        <v>0</v>
      </c>
      <c r="L49" s="41"/>
      <c r="M49" s="90">
        <v>0</v>
      </c>
      <c r="N49" s="90">
        <v>10.047990329810901</v>
      </c>
      <c r="O49" s="90">
        <v>-12.591776621104515</v>
      </c>
      <c r="P49" s="90">
        <v>0</v>
      </c>
      <c r="Q49" s="90">
        <v>0</v>
      </c>
      <c r="R49" s="41"/>
      <c r="S49" s="90">
        <f t="shared" si="23"/>
        <v>0</v>
      </c>
      <c r="T49" s="90">
        <f>H49-N49</f>
        <v>0.24096093002134467</v>
      </c>
      <c r="U49" s="90">
        <f>I49-O49</f>
        <v>17.219319670045856</v>
      </c>
      <c r="V49" s="90">
        <f t="shared" si="23"/>
        <v>-17.618108120110819</v>
      </c>
      <c r="W49" s="90">
        <f t="shared" si="23"/>
        <v>0</v>
      </c>
      <c r="Y49" s="188"/>
      <c r="Z49" s="189"/>
      <c r="AA49" s="189"/>
      <c r="AB49" s="189"/>
      <c r="AC49" s="190"/>
    </row>
    <row r="50" spans="1:29" ht="19.5" customHeight="1">
      <c r="B50" s="20">
        <f t="shared" si="25"/>
        <v>29</v>
      </c>
      <c r="D50" s="112" t="s">
        <v>68</v>
      </c>
      <c r="E50" s="113"/>
      <c r="F50" s="29" t="s">
        <v>17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41"/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41"/>
      <c r="S50" s="90">
        <f t="shared" si="23"/>
        <v>0</v>
      </c>
      <c r="T50" s="90">
        <f t="shared" si="23"/>
        <v>0</v>
      </c>
      <c r="U50" s="90">
        <f t="shared" si="23"/>
        <v>0</v>
      </c>
      <c r="V50" s="90">
        <f t="shared" si="23"/>
        <v>0</v>
      </c>
      <c r="W50" s="90">
        <f t="shared" si="23"/>
        <v>0</v>
      </c>
      <c r="Y50" s="188"/>
      <c r="Z50" s="189"/>
      <c r="AA50" s="189"/>
      <c r="AB50" s="189"/>
      <c r="AC50" s="190"/>
    </row>
    <row r="51" spans="1:29" ht="25.5" customHeight="1">
      <c r="A51" s="114"/>
      <c r="B51" s="20">
        <f t="shared" si="25"/>
        <v>30</v>
      </c>
      <c r="C51" s="115"/>
      <c r="D51" s="116" t="s">
        <v>69</v>
      </c>
      <c r="E51" s="117"/>
      <c r="F51" s="97" t="s">
        <v>17</v>
      </c>
      <c r="G51" s="118">
        <f>SUM(G47:G50)</f>
        <v>58.98013634450318</v>
      </c>
      <c r="H51" s="118">
        <f>SUM(H47:H49)</f>
        <v>95.265603379943542</v>
      </c>
      <c r="I51" s="118">
        <f>SUM(I47:I49)</f>
        <v>54.885305675555465</v>
      </c>
      <c r="J51" s="118">
        <f t="shared" ref="J51:K51" si="26">SUM(J47:J50)</f>
        <v>42.261288315246318</v>
      </c>
      <c r="K51" s="118">
        <f t="shared" si="26"/>
        <v>78.925210919766869</v>
      </c>
      <c r="L51" s="41"/>
      <c r="M51" s="118">
        <v>58.98013634450318</v>
      </c>
      <c r="N51" s="118">
        <v>95.024642449922197</v>
      </c>
      <c r="O51" s="118">
        <v>54.815257569495159</v>
      </c>
      <c r="P51" s="118">
        <v>69.062873848844049</v>
      </c>
      <c r="Q51" s="118">
        <v>68.315033282196865</v>
      </c>
      <c r="R51" s="41"/>
      <c r="S51" s="118">
        <f t="shared" si="23"/>
        <v>0</v>
      </c>
      <c r="T51" s="118">
        <f t="shared" si="23"/>
        <v>0.24096093002134467</v>
      </c>
      <c r="U51" s="118">
        <f t="shared" si="23"/>
        <v>7.0048106060305315E-2</v>
      </c>
      <c r="V51" s="118">
        <f t="shared" si="23"/>
        <v>-26.801585533597731</v>
      </c>
      <c r="W51" s="118">
        <f t="shared" si="23"/>
        <v>10.610177637570004</v>
      </c>
      <c r="Y51" s="188"/>
      <c r="Z51" s="189"/>
      <c r="AA51" s="189"/>
      <c r="AB51" s="189"/>
      <c r="AC51" s="190"/>
    </row>
    <row r="52" spans="1:29" ht="19.5" customHeight="1">
      <c r="A52" s="71"/>
      <c r="B52" s="119"/>
      <c r="C52" s="72"/>
      <c r="D52" s="73" t="s">
        <v>48</v>
      </c>
      <c r="E52" s="74"/>
      <c r="F52" s="75" t="str">
        <f>F51</f>
        <v>NOMINAL</v>
      </c>
      <c r="G52" s="76">
        <v>42.815924151805007</v>
      </c>
      <c r="H52" s="76">
        <v>72.92910895</v>
      </c>
      <c r="I52" s="76">
        <f>I51</f>
        <v>54.885305675555465</v>
      </c>
      <c r="J52" s="76">
        <f t="shared" ref="J52:K52" si="27">J51</f>
        <v>42.261288315246318</v>
      </c>
      <c r="K52" s="76">
        <f t="shared" si="27"/>
        <v>78.925210919766869</v>
      </c>
      <c r="L52" s="77"/>
      <c r="M52" s="120">
        <v>42.815924151805007</v>
      </c>
      <c r="N52" s="120">
        <v>72.92910895</v>
      </c>
      <c r="O52" s="76">
        <v>54.815257569495159</v>
      </c>
      <c r="P52" s="76">
        <v>69.062873848844049</v>
      </c>
      <c r="Q52" s="76">
        <v>68.315033282196865</v>
      </c>
      <c r="R52" s="41"/>
      <c r="S52" s="90">
        <f t="shared" si="23"/>
        <v>0</v>
      </c>
      <c r="T52" s="90">
        <f t="shared" si="23"/>
        <v>0</v>
      </c>
      <c r="U52" s="90">
        <f t="shared" si="23"/>
        <v>7.0048106060305315E-2</v>
      </c>
      <c r="V52" s="90">
        <f t="shared" si="23"/>
        <v>-26.801585533597731</v>
      </c>
      <c r="W52" s="90">
        <f t="shared" si="23"/>
        <v>10.610177637570004</v>
      </c>
      <c r="Y52" s="188"/>
      <c r="Z52" s="189"/>
      <c r="AA52" s="189"/>
      <c r="AB52" s="189"/>
      <c r="AC52" s="190"/>
    </row>
    <row r="53" spans="1:29">
      <c r="D53" s="7"/>
      <c r="E53" s="7"/>
      <c r="F53" s="7"/>
      <c r="G53" s="70"/>
      <c r="H53" s="70"/>
      <c r="I53" s="70"/>
      <c r="J53" s="70"/>
      <c r="K53" s="70"/>
      <c r="L53" s="41"/>
      <c r="M53" s="70"/>
      <c r="N53" s="70"/>
      <c r="O53" s="70"/>
      <c r="P53" s="70"/>
      <c r="Q53" s="70"/>
      <c r="R53" s="41"/>
      <c r="S53" s="70"/>
      <c r="T53" s="70"/>
      <c r="U53" s="70"/>
      <c r="V53" s="70"/>
      <c r="W53" s="70"/>
      <c r="Y53" s="19"/>
      <c r="Z53" s="19"/>
      <c r="AA53" s="19"/>
      <c r="AB53" s="19"/>
      <c r="AC53" s="19"/>
    </row>
    <row r="54" spans="1:29" ht="19.5" customHeight="1">
      <c r="B54" s="20">
        <f>B51+1</f>
        <v>31</v>
      </c>
      <c r="D54" s="121" t="s">
        <v>70</v>
      </c>
      <c r="E54" s="122"/>
      <c r="F54" s="29" t="s">
        <v>17</v>
      </c>
      <c r="G54" s="90">
        <v>50.841001380000002</v>
      </c>
      <c r="H54" s="90">
        <f>H51</f>
        <v>95.265603379943542</v>
      </c>
      <c r="I54" s="90">
        <f t="shared" ref="I54:K54" si="28">I51</f>
        <v>54.885305675555465</v>
      </c>
      <c r="J54" s="90">
        <f t="shared" si="28"/>
        <v>42.261288315246318</v>
      </c>
      <c r="K54" s="90">
        <f t="shared" si="28"/>
        <v>78.925210919766869</v>
      </c>
      <c r="L54" s="41"/>
      <c r="M54" s="90">
        <v>50.841001380000002</v>
      </c>
      <c r="N54" s="90">
        <v>95.024642449922197</v>
      </c>
      <c r="O54" s="90">
        <v>54.815257569495159</v>
      </c>
      <c r="P54" s="90">
        <v>69.062873848844049</v>
      </c>
      <c r="Q54" s="90">
        <v>68.315033282196865</v>
      </c>
      <c r="R54" s="41"/>
      <c r="S54" s="90">
        <f t="shared" ref="S54:W55" si="29">G54-M54</f>
        <v>0</v>
      </c>
      <c r="T54" s="90">
        <f t="shared" si="29"/>
        <v>0.24096093002134467</v>
      </c>
      <c r="U54" s="90">
        <f t="shared" si="29"/>
        <v>7.0048106060305315E-2</v>
      </c>
      <c r="V54" s="90">
        <f t="shared" si="29"/>
        <v>-26.801585533597731</v>
      </c>
      <c r="W54" s="90">
        <f t="shared" si="29"/>
        <v>10.610177637570004</v>
      </c>
      <c r="Y54" s="188"/>
      <c r="Z54" s="189"/>
      <c r="AA54" s="189"/>
      <c r="AB54" s="189"/>
      <c r="AC54" s="190"/>
    </row>
    <row r="55" spans="1:29" ht="19.5" customHeight="1">
      <c r="B55" s="20">
        <f>B54+1</f>
        <v>32</v>
      </c>
      <c r="D55" s="121" t="s">
        <v>71</v>
      </c>
      <c r="E55" s="122"/>
      <c r="F55" s="29" t="s">
        <v>17</v>
      </c>
      <c r="G55" s="90">
        <f>G54-G51</f>
        <v>-8.1391349645031781</v>
      </c>
      <c r="H55" s="90">
        <f t="shared" ref="H55:K55" si="30">H54-H51</f>
        <v>0</v>
      </c>
      <c r="I55" s="90">
        <f t="shared" si="30"/>
        <v>0</v>
      </c>
      <c r="J55" s="90">
        <f t="shared" si="30"/>
        <v>0</v>
      </c>
      <c r="K55" s="90">
        <f t="shared" si="30"/>
        <v>0</v>
      </c>
      <c r="L55" s="41"/>
      <c r="M55" s="90">
        <v>-8.1391349645031781</v>
      </c>
      <c r="N55" s="90">
        <v>0</v>
      </c>
      <c r="O55" s="90">
        <v>0</v>
      </c>
      <c r="P55" s="90">
        <v>0</v>
      </c>
      <c r="Q55" s="90">
        <v>0</v>
      </c>
      <c r="R55" s="41"/>
      <c r="S55" s="90">
        <f t="shared" si="29"/>
        <v>0</v>
      </c>
      <c r="T55" s="90">
        <f t="shared" si="29"/>
        <v>0</v>
      </c>
      <c r="U55" s="90">
        <f t="shared" si="29"/>
        <v>0</v>
      </c>
      <c r="V55" s="90">
        <f t="shared" si="29"/>
        <v>0</v>
      </c>
      <c r="W55" s="90">
        <f t="shared" si="29"/>
        <v>0</v>
      </c>
      <c r="Y55" s="188"/>
      <c r="Z55" s="189"/>
      <c r="AA55" s="189"/>
      <c r="AB55" s="189"/>
      <c r="AC55" s="190"/>
    </row>
    <row r="56" spans="1:29">
      <c r="B56" s="79"/>
      <c r="D56" s="7"/>
      <c r="E56" s="7"/>
      <c r="F56" s="7"/>
      <c r="G56" s="84"/>
      <c r="H56" s="84"/>
      <c r="I56" s="84"/>
      <c r="J56" s="84"/>
      <c r="K56" s="84"/>
      <c r="L56" s="85"/>
      <c r="M56" s="84"/>
      <c r="N56" s="84"/>
      <c r="O56" s="84"/>
      <c r="P56" s="84"/>
      <c r="Q56" s="84"/>
      <c r="R56" s="85"/>
      <c r="S56" s="84"/>
      <c r="T56" s="84"/>
      <c r="U56" s="84"/>
      <c r="V56" s="84"/>
      <c r="W56" s="84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1" t="s">
        <v>72</v>
      </c>
      <c r="E57" s="122"/>
      <c r="F57" s="29" t="s">
        <v>19</v>
      </c>
      <c r="G57" s="123">
        <v>1.6068937260391412</v>
      </c>
      <c r="H57" s="123">
        <v>0.61100994622583382</v>
      </c>
      <c r="I57" s="123">
        <f>(I51/H51)-1</f>
        <v>-0.42387069699586266</v>
      </c>
      <c r="J57" s="123">
        <f t="shared" ref="J57:K57" si="31">(J51/I51)-1</f>
        <v>-0.23000723426655822</v>
      </c>
      <c r="K57" s="123">
        <f t="shared" si="31"/>
        <v>0.86755335831287361</v>
      </c>
      <c r="L57" s="124"/>
      <c r="M57" s="123">
        <v>1.6068937260391412</v>
      </c>
      <c r="N57" s="123">
        <v>0.61100994622583382</v>
      </c>
      <c r="O57" s="123">
        <v>-0.4231469210906772</v>
      </c>
      <c r="P57" s="123">
        <v>0.25992062996850218</v>
      </c>
      <c r="Q57" s="123">
        <v>-1.082840207727187E-2</v>
      </c>
      <c r="R57" s="124"/>
      <c r="S57" s="123">
        <f t="shared" ref="S57:W61" si="32">G57-M57</f>
        <v>0</v>
      </c>
      <c r="T57" s="123">
        <f t="shared" si="32"/>
        <v>0</v>
      </c>
      <c r="U57" s="123">
        <f t="shared" si="32"/>
        <v>-7.237759051854642E-4</v>
      </c>
      <c r="V57" s="123">
        <f t="shared" si="32"/>
        <v>-0.48992786423506041</v>
      </c>
      <c r="W57" s="123">
        <f t="shared" si="32"/>
        <v>0.87838176039014548</v>
      </c>
      <c r="Y57" s="188"/>
      <c r="Z57" s="189"/>
      <c r="AA57" s="189"/>
      <c r="AB57" s="189"/>
      <c r="AC57" s="190"/>
    </row>
    <row r="58" spans="1:29" ht="19.5" customHeight="1">
      <c r="B58" s="20">
        <f>B57+1</f>
        <v>34</v>
      </c>
      <c r="D58" s="121" t="s">
        <v>73</v>
      </c>
      <c r="E58" s="122"/>
      <c r="F58" s="29" t="s">
        <v>19</v>
      </c>
      <c r="G58" s="123">
        <v>5.3733407509732002E-3</v>
      </c>
      <c r="H58" s="123">
        <v>3.4772517728651206E-3</v>
      </c>
      <c r="I58" s="123">
        <v>0</v>
      </c>
      <c r="J58" s="123">
        <v>0</v>
      </c>
      <c r="K58" s="123">
        <v>0</v>
      </c>
      <c r="L58" s="124"/>
      <c r="M58" s="123">
        <v>5.3733407509732002E-3</v>
      </c>
      <c r="N58" s="123">
        <v>3.4772517728651206E-3</v>
      </c>
      <c r="O58" s="123">
        <v>0</v>
      </c>
      <c r="P58" s="123">
        <v>0</v>
      </c>
      <c r="Q58" s="123">
        <v>0</v>
      </c>
      <c r="R58" s="124"/>
      <c r="S58" s="123">
        <f t="shared" si="32"/>
        <v>0</v>
      </c>
      <c r="T58" s="123">
        <f t="shared" si="32"/>
        <v>0</v>
      </c>
      <c r="U58" s="123">
        <f t="shared" si="32"/>
        <v>0</v>
      </c>
      <c r="V58" s="123">
        <f t="shared" si="32"/>
        <v>0</v>
      </c>
      <c r="W58" s="123">
        <f t="shared" si="32"/>
        <v>0</v>
      </c>
      <c r="Y58" s="188"/>
      <c r="Z58" s="189"/>
      <c r="AA58" s="189"/>
      <c r="AB58" s="189"/>
      <c r="AC58" s="190"/>
    </row>
    <row r="59" spans="1:29" ht="19.5" customHeight="1">
      <c r="B59" s="20">
        <f t="shared" ref="B59:B61" si="33">B58+1</f>
        <v>35</v>
      </c>
      <c r="D59" s="121" t="s">
        <v>74</v>
      </c>
      <c r="E59" s="122"/>
      <c r="F59" s="29" t="s">
        <v>19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4"/>
      <c r="M59" s="123">
        <v>0</v>
      </c>
      <c r="N59" s="123">
        <v>0</v>
      </c>
      <c r="O59" s="123">
        <v>0</v>
      </c>
      <c r="P59" s="123">
        <v>0</v>
      </c>
      <c r="Q59" s="123">
        <v>0</v>
      </c>
      <c r="R59" s="124"/>
      <c r="S59" s="123">
        <f t="shared" si="32"/>
        <v>0</v>
      </c>
      <c r="T59" s="123">
        <f t="shared" si="32"/>
        <v>0</v>
      </c>
      <c r="U59" s="123">
        <f t="shared" si="32"/>
        <v>0</v>
      </c>
      <c r="V59" s="123">
        <f t="shared" si="32"/>
        <v>0</v>
      </c>
      <c r="W59" s="123">
        <f t="shared" si="32"/>
        <v>0</v>
      </c>
      <c r="Y59" s="188"/>
      <c r="Z59" s="189"/>
      <c r="AA59" s="189"/>
      <c r="AB59" s="189"/>
      <c r="AC59" s="190"/>
    </row>
    <row r="60" spans="1:29" ht="19.5" customHeight="1">
      <c r="B60" s="20">
        <f t="shared" si="33"/>
        <v>36</v>
      </c>
      <c r="D60" s="121" t="s">
        <v>75</v>
      </c>
      <c r="E60" s="122"/>
      <c r="F60" s="29" t="s">
        <v>19</v>
      </c>
      <c r="G60" s="123">
        <v>2.3075335697773092E-3</v>
      </c>
      <c r="H60" s="123">
        <v>0</v>
      </c>
      <c r="I60" s="123">
        <v>0</v>
      </c>
      <c r="J60" s="123">
        <v>0</v>
      </c>
      <c r="K60" s="123">
        <v>0</v>
      </c>
      <c r="L60" s="124"/>
      <c r="M60" s="123">
        <v>2.3075335697773092E-3</v>
      </c>
      <c r="N60" s="123">
        <v>0</v>
      </c>
      <c r="O60" s="123">
        <v>0</v>
      </c>
      <c r="P60" s="123">
        <v>0</v>
      </c>
      <c r="Q60" s="123">
        <v>0</v>
      </c>
      <c r="R60" s="124"/>
      <c r="S60" s="123">
        <f t="shared" si="32"/>
        <v>0</v>
      </c>
      <c r="T60" s="123">
        <f t="shared" si="32"/>
        <v>0</v>
      </c>
      <c r="U60" s="123">
        <f t="shared" si="32"/>
        <v>0</v>
      </c>
      <c r="V60" s="123">
        <f t="shared" si="32"/>
        <v>0</v>
      </c>
      <c r="W60" s="123">
        <f t="shared" si="32"/>
        <v>0</v>
      </c>
      <c r="Y60" s="188"/>
      <c r="Z60" s="189"/>
      <c r="AA60" s="189"/>
      <c r="AB60" s="189"/>
      <c r="AC60" s="190"/>
    </row>
    <row r="61" spans="1:29" ht="25.5" customHeight="1">
      <c r="B61" s="20">
        <f t="shared" si="33"/>
        <v>37</v>
      </c>
      <c r="C61" s="105"/>
      <c r="D61" s="125" t="s">
        <v>76</v>
      </c>
      <c r="E61" s="126"/>
      <c r="F61" s="97" t="s">
        <v>19</v>
      </c>
      <c r="G61" s="127">
        <v>1.6145746003598918</v>
      </c>
      <c r="H61" s="127">
        <v>0.614487197998699</v>
      </c>
      <c r="I61" s="127">
        <f>SUM(I57:I60)</f>
        <v>-0.42387069699586266</v>
      </c>
      <c r="J61" s="127">
        <f>SUM(J57:J60)</f>
        <v>-0.23000723426655822</v>
      </c>
      <c r="K61" s="127">
        <f t="shared" ref="K61" si="34">SUM(K57:K60)</f>
        <v>0.86755335831287361</v>
      </c>
      <c r="L61" s="124"/>
      <c r="M61" s="127">
        <v>1.6145746003598918</v>
      </c>
      <c r="N61" s="127">
        <v>0.614487197998699</v>
      </c>
      <c r="O61" s="127">
        <v>-0.4231469210906772</v>
      </c>
      <c r="P61" s="127">
        <v>0.25992062996850218</v>
      </c>
      <c r="Q61" s="127">
        <v>-1.082840207727187E-2</v>
      </c>
      <c r="R61" s="124"/>
      <c r="S61" s="127">
        <f t="shared" si="32"/>
        <v>0</v>
      </c>
      <c r="T61" s="127">
        <f t="shared" si="32"/>
        <v>0</v>
      </c>
      <c r="U61" s="127">
        <f t="shared" si="32"/>
        <v>-7.237759051854642E-4</v>
      </c>
      <c r="V61" s="127">
        <f t="shared" si="32"/>
        <v>-0.48992786423506041</v>
      </c>
      <c r="W61" s="127">
        <f t="shared" si="32"/>
        <v>0.87838176039014548</v>
      </c>
      <c r="Y61" s="188"/>
      <c r="Z61" s="189"/>
      <c r="AA61" s="189"/>
      <c r="AB61" s="189"/>
      <c r="AC61" s="190"/>
    </row>
    <row r="62" spans="1:29">
      <c r="D62" s="7"/>
      <c r="E62" s="7"/>
      <c r="F62" s="7"/>
      <c r="G62" s="84"/>
      <c r="H62" s="84"/>
      <c r="I62" s="84"/>
      <c r="J62" s="84"/>
      <c r="K62" s="84"/>
      <c r="L62" s="85"/>
      <c r="M62" s="84"/>
      <c r="N62" s="84"/>
      <c r="O62" s="84"/>
      <c r="P62" s="84"/>
      <c r="Q62" s="84"/>
      <c r="R62" s="85"/>
      <c r="S62" s="84"/>
      <c r="T62" s="84"/>
      <c r="U62" s="84"/>
      <c r="V62" s="84"/>
      <c r="W62" s="84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4" t="s">
        <v>77</v>
      </c>
      <c r="E63" s="201"/>
      <c r="F63" s="16"/>
      <c r="G63" s="87"/>
      <c r="H63" s="88"/>
      <c r="I63" s="88"/>
      <c r="J63" s="88"/>
      <c r="K63" s="89"/>
      <c r="L63" s="85"/>
      <c r="M63" s="87"/>
      <c r="N63" s="88"/>
      <c r="O63" s="88"/>
      <c r="P63" s="88"/>
      <c r="Q63" s="89"/>
      <c r="R63" s="85"/>
      <c r="S63" s="87"/>
      <c r="T63" s="88"/>
      <c r="U63" s="88"/>
      <c r="V63" s="88"/>
      <c r="W63" s="89"/>
      <c r="Y63" s="19"/>
      <c r="Z63" s="19"/>
      <c r="AA63" s="19"/>
      <c r="AB63" s="19"/>
      <c r="AC63" s="19"/>
    </row>
    <row r="64" spans="1:29">
      <c r="D64" s="7"/>
      <c r="E64" s="7"/>
      <c r="F64" s="7"/>
      <c r="G64" s="84"/>
      <c r="H64" s="84"/>
      <c r="I64" s="104"/>
      <c r="J64" s="84"/>
      <c r="K64" s="84"/>
      <c r="L64" s="85"/>
      <c r="M64" s="84"/>
      <c r="N64" s="84"/>
      <c r="O64" s="84"/>
      <c r="P64" s="84"/>
      <c r="Q64" s="84"/>
      <c r="R64" s="85"/>
      <c r="S64" s="84"/>
      <c r="T64" s="84"/>
      <c r="U64" s="84"/>
      <c r="V64" s="84"/>
      <c r="W64" s="84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6" t="s">
        <v>78</v>
      </c>
      <c r="E65" s="187"/>
      <c r="F65" s="29" t="s">
        <v>17</v>
      </c>
      <c r="G65" s="90">
        <f>G31-G51-G87</f>
        <v>587.07022368739479</v>
      </c>
      <c r="H65" s="90">
        <f t="shared" ref="H65:K65" si="35">H31-H51-H87</f>
        <v>674.13803869170283</v>
      </c>
      <c r="I65" s="90">
        <f t="shared" si="35"/>
        <v>715.95902701085527</v>
      </c>
      <c r="J65" s="90">
        <f t="shared" si="35"/>
        <v>677.27193670178997</v>
      </c>
      <c r="K65" s="90">
        <f t="shared" si="35"/>
        <v>706.08159255774922</v>
      </c>
      <c r="L65" s="41"/>
      <c r="M65" s="90">
        <v>587.07022368739479</v>
      </c>
      <c r="N65" s="90">
        <v>674.37899962172412</v>
      </c>
      <c r="O65" s="90">
        <v>716.02714111240994</v>
      </c>
      <c r="P65" s="90">
        <v>710.23922261428083</v>
      </c>
      <c r="Q65" s="90">
        <v>707.32646701021918</v>
      </c>
      <c r="R65" s="41"/>
      <c r="S65" s="90">
        <f t="shared" ref="S65:W67" si="36">G65-M65</f>
        <v>0</v>
      </c>
      <c r="T65" s="90">
        <f t="shared" si="36"/>
        <v>-0.24096093002128782</v>
      </c>
      <c r="U65" s="90">
        <f t="shared" si="36"/>
        <v>-6.8114101554670015E-2</v>
      </c>
      <c r="V65" s="90">
        <f t="shared" si="36"/>
        <v>-32.967285912490865</v>
      </c>
      <c r="W65" s="90">
        <f t="shared" si="36"/>
        <v>-1.2448744524699578</v>
      </c>
      <c r="X65" s="128"/>
      <c r="Y65" s="188"/>
      <c r="Z65" s="189"/>
      <c r="AA65" s="189"/>
      <c r="AB65" s="189"/>
      <c r="AC65" s="190"/>
    </row>
    <row r="66" spans="1:29" ht="19.5" customHeight="1">
      <c r="B66" s="20">
        <f>B65+1</f>
        <v>39</v>
      </c>
      <c r="D66" s="186" t="s">
        <v>79</v>
      </c>
      <c r="E66" s="187"/>
      <c r="F66" s="29" t="s">
        <v>17</v>
      </c>
      <c r="G66" s="90">
        <f>G34-G54-G87</f>
        <v>595.25977025189809</v>
      </c>
      <c r="H66" s="90">
        <f t="shared" ref="H66:K66" si="37">H34-H54-H87</f>
        <v>674.13803869170283</v>
      </c>
      <c r="I66" s="90">
        <f t="shared" si="37"/>
        <v>715.79004038780442</v>
      </c>
      <c r="J66" s="90">
        <f t="shared" si="37"/>
        <v>677.27193670178997</v>
      </c>
      <c r="K66" s="90">
        <f t="shared" si="37"/>
        <v>706.08159255774922</v>
      </c>
      <c r="L66" s="41"/>
      <c r="M66" s="90">
        <v>595.25977025189809</v>
      </c>
      <c r="N66" s="90">
        <v>674.37899962172412</v>
      </c>
      <c r="O66" s="90">
        <v>715.86008849386474</v>
      </c>
      <c r="P66" s="90">
        <v>710.23922261428083</v>
      </c>
      <c r="Q66" s="90">
        <v>707.32646701021918</v>
      </c>
      <c r="R66" s="41"/>
      <c r="S66" s="90">
        <f t="shared" si="36"/>
        <v>0</v>
      </c>
      <c r="T66" s="90">
        <f t="shared" si="36"/>
        <v>-0.24096093002128782</v>
      </c>
      <c r="U66" s="90">
        <f t="shared" si="36"/>
        <v>-7.0048106060312421E-2</v>
      </c>
      <c r="V66" s="90">
        <f t="shared" si="36"/>
        <v>-32.967285912490865</v>
      </c>
      <c r="W66" s="90">
        <f t="shared" si="36"/>
        <v>-1.2448744524699578</v>
      </c>
      <c r="Y66" s="188"/>
      <c r="Z66" s="189"/>
      <c r="AA66" s="189"/>
      <c r="AB66" s="189"/>
      <c r="AC66" s="190"/>
    </row>
    <row r="67" spans="1:29" ht="19.5" customHeight="1">
      <c r="B67" s="20">
        <f t="shared" ref="B67" si="38">B66+1</f>
        <v>40</v>
      </c>
      <c r="D67" s="186" t="s">
        <v>80</v>
      </c>
      <c r="E67" s="187"/>
      <c r="F67" s="29" t="s">
        <v>17</v>
      </c>
      <c r="G67" s="90">
        <f>G65-G66</f>
        <v>-8.1895465645033028</v>
      </c>
      <c r="H67" s="90">
        <f t="shared" ref="H67:K67" si="39">H65-H66</f>
        <v>0</v>
      </c>
      <c r="I67" s="90">
        <f t="shared" si="39"/>
        <v>0.16898662305084144</v>
      </c>
      <c r="J67" s="90">
        <f t="shared" si="39"/>
        <v>0</v>
      </c>
      <c r="K67" s="90">
        <f t="shared" si="39"/>
        <v>0</v>
      </c>
      <c r="L67" s="41"/>
      <c r="M67" s="90">
        <v>-8.1895465645033028</v>
      </c>
      <c r="N67" s="90">
        <v>0</v>
      </c>
      <c r="O67" s="90">
        <v>0.16705261854519904</v>
      </c>
      <c r="P67" s="90">
        <v>0</v>
      </c>
      <c r="Q67" s="90">
        <v>0</v>
      </c>
      <c r="R67" s="41"/>
      <c r="S67" s="90">
        <f t="shared" si="36"/>
        <v>0</v>
      </c>
      <c r="T67" s="90">
        <f t="shared" si="36"/>
        <v>0</v>
      </c>
      <c r="U67" s="90">
        <f t="shared" si="36"/>
        <v>1.934004505642406E-3</v>
      </c>
      <c r="V67" s="90">
        <f t="shared" si="36"/>
        <v>0</v>
      </c>
      <c r="W67" s="90">
        <f t="shared" si="36"/>
        <v>0</v>
      </c>
      <c r="Y67" s="188"/>
      <c r="Z67" s="189"/>
      <c r="AA67" s="189"/>
      <c r="AB67" s="189"/>
      <c r="AC67" s="190"/>
    </row>
    <row r="68" spans="1:29">
      <c r="D68" s="7"/>
      <c r="E68" s="7"/>
      <c r="F68" s="7"/>
      <c r="G68" s="84"/>
      <c r="H68" s="84"/>
      <c r="I68" s="84"/>
      <c r="J68" s="84"/>
      <c r="K68" s="84"/>
      <c r="L68" s="85"/>
      <c r="M68" s="84"/>
      <c r="N68" s="84"/>
      <c r="O68" s="84"/>
      <c r="P68" s="84"/>
      <c r="Q68" s="84"/>
      <c r="R68" s="85"/>
      <c r="S68" s="84"/>
      <c r="T68" s="84"/>
      <c r="U68" s="84"/>
      <c r="V68" s="84"/>
      <c r="W68" s="84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78" t="s">
        <v>72</v>
      </c>
      <c r="E69" s="178"/>
      <c r="F69" s="29" t="s">
        <v>19</v>
      </c>
      <c r="G69" s="123">
        <v>-3.6816332279940855E-2</v>
      </c>
      <c r="H69" s="129">
        <v>-1.1099305603198384E-2</v>
      </c>
      <c r="I69" s="129">
        <f>(I65/H65)-1</f>
        <v>6.2036238750618811E-2</v>
      </c>
      <c r="J69" s="129">
        <f t="shared" ref="J69:K69" si="40">(J65/I65)-1</f>
        <v>-5.4035341199041409E-2</v>
      </c>
      <c r="K69" s="129">
        <f t="shared" si="40"/>
        <v>4.2537796555188523E-2</v>
      </c>
      <c r="L69" s="124"/>
      <c r="M69" s="123">
        <v>-3.6816332279940855E-2</v>
      </c>
      <c r="N69" s="129">
        <v>-1.1099305603198384E-2</v>
      </c>
      <c r="O69" s="129">
        <v>6.1757767537315544E-2</v>
      </c>
      <c r="P69" s="129">
        <v>-8.0833786400010821E-3</v>
      </c>
      <c r="Q69" s="129">
        <v>-4.1010908878563734E-3</v>
      </c>
      <c r="R69" s="124"/>
      <c r="S69" s="123">
        <f t="shared" ref="S69:W73" si="41">G69-M69</f>
        <v>0</v>
      </c>
      <c r="T69" s="123">
        <f t="shared" si="41"/>
        <v>0</v>
      </c>
      <c r="U69" s="123">
        <f t="shared" si="41"/>
        <v>2.784712133032663E-4</v>
      </c>
      <c r="V69" s="123">
        <f t="shared" si="41"/>
        <v>-4.5951962559040327E-2</v>
      </c>
      <c r="W69" s="123">
        <f t="shared" si="41"/>
        <v>4.6638887443044896E-2</v>
      </c>
      <c r="Y69" s="188"/>
      <c r="Z69" s="189"/>
      <c r="AA69" s="189"/>
      <c r="AB69" s="189"/>
      <c r="AC69" s="190"/>
    </row>
    <row r="70" spans="1:29" ht="19.5" customHeight="1">
      <c r="B70" s="20">
        <f>B69+1</f>
        <v>42</v>
      </c>
      <c r="D70" s="178" t="s">
        <v>73</v>
      </c>
      <c r="E70" s="178"/>
      <c r="F70" s="29" t="s">
        <v>19</v>
      </c>
      <c r="G70" s="123">
        <v>2.3125393949734569E-3</v>
      </c>
      <c r="H70" s="129">
        <v>-5.8389340707592607E-4</v>
      </c>
      <c r="I70" s="129">
        <v>0</v>
      </c>
      <c r="J70" s="129">
        <v>0</v>
      </c>
      <c r="K70" s="129">
        <v>0</v>
      </c>
      <c r="L70" s="124"/>
      <c r="M70" s="123">
        <v>2.3125393949734569E-3</v>
      </c>
      <c r="N70" s="129">
        <v>-5.8389340707592607E-4</v>
      </c>
      <c r="O70" s="129">
        <v>0</v>
      </c>
      <c r="P70" s="129">
        <v>0</v>
      </c>
      <c r="Q70" s="129">
        <v>0</v>
      </c>
      <c r="R70" s="124"/>
      <c r="S70" s="123">
        <f t="shared" si="41"/>
        <v>0</v>
      </c>
      <c r="T70" s="123">
        <f t="shared" si="41"/>
        <v>0</v>
      </c>
      <c r="U70" s="123">
        <f t="shared" si="41"/>
        <v>0</v>
      </c>
      <c r="V70" s="123">
        <f t="shared" si="41"/>
        <v>0</v>
      </c>
      <c r="W70" s="123">
        <f t="shared" si="41"/>
        <v>0</v>
      </c>
      <c r="Y70" s="188"/>
      <c r="Z70" s="189"/>
      <c r="AA70" s="189"/>
      <c r="AB70" s="189"/>
      <c r="AC70" s="190"/>
    </row>
    <row r="71" spans="1:29" ht="19.5" customHeight="1">
      <c r="B71" s="20">
        <f t="shared" ref="B71:B73" si="42">B70+1</f>
        <v>43</v>
      </c>
      <c r="D71" s="178" t="s">
        <v>74</v>
      </c>
      <c r="E71" s="178"/>
      <c r="F71" s="29" t="s">
        <v>19</v>
      </c>
      <c r="G71" s="123">
        <v>6.2755193721334424E-3</v>
      </c>
      <c r="H71" s="129">
        <v>0</v>
      </c>
      <c r="I71" s="129">
        <v>0</v>
      </c>
      <c r="J71" s="129">
        <v>0</v>
      </c>
      <c r="K71" s="129">
        <v>0</v>
      </c>
      <c r="L71" s="124"/>
      <c r="M71" s="123">
        <v>6.2755193721334424E-3</v>
      </c>
      <c r="N71" s="129">
        <v>0</v>
      </c>
      <c r="O71" s="129">
        <v>0</v>
      </c>
      <c r="P71" s="129">
        <v>0</v>
      </c>
      <c r="Q71" s="129">
        <v>0</v>
      </c>
      <c r="R71" s="124"/>
      <c r="S71" s="123">
        <f t="shared" si="41"/>
        <v>0</v>
      </c>
      <c r="T71" s="123">
        <f t="shared" si="41"/>
        <v>0</v>
      </c>
      <c r="U71" s="123">
        <f t="shared" si="41"/>
        <v>0</v>
      </c>
      <c r="V71" s="123">
        <f t="shared" si="41"/>
        <v>0</v>
      </c>
      <c r="W71" s="123">
        <f t="shared" si="41"/>
        <v>0</v>
      </c>
      <c r="Y71" s="188"/>
      <c r="Z71" s="189"/>
      <c r="AA71" s="189"/>
      <c r="AB71" s="189"/>
      <c r="AC71" s="190"/>
    </row>
    <row r="72" spans="1:29" ht="19.5" customHeight="1">
      <c r="B72" s="20">
        <f t="shared" si="42"/>
        <v>44</v>
      </c>
      <c r="D72" s="178" t="s">
        <v>75</v>
      </c>
      <c r="E72" s="178"/>
      <c r="F72" s="29" t="s">
        <v>19</v>
      </c>
      <c r="G72" s="123">
        <v>-4.0389557109448901E-3</v>
      </c>
      <c r="H72" s="123">
        <v>4.6085415571437902E-5</v>
      </c>
      <c r="I72" s="123">
        <v>0</v>
      </c>
      <c r="J72" s="123">
        <v>0</v>
      </c>
      <c r="K72" s="123">
        <v>0</v>
      </c>
      <c r="L72" s="124"/>
      <c r="M72" s="123">
        <v>-4.0389557109448901E-3</v>
      </c>
      <c r="N72" s="129">
        <v>4.6085415571437902E-5</v>
      </c>
      <c r="O72" s="129">
        <v>0</v>
      </c>
      <c r="P72" s="129">
        <v>0</v>
      </c>
      <c r="Q72" s="129">
        <v>0</v>
      </c>
      <c r="R72" s="124"/>
      <c r="S72" s="123">
        <f t="shared" si="41"/>
        <v>0</v>
      </c>
      <c r="T72" s="123">
        <f t="shared" si="41"/>
        <v>0</v>
      </c>
      <c r="U72" s="123">
        <f t="shared" si="41"/>
        <v>0</v>
      </c>
      <c r="V72" s="123">
        <f t="shared" si="41"/>
        <v>0</v>
      </c>
      <c r="W72" s="123">
        <f t="shared" si="41"/>
        <v>0</v>
      </c>
      <c r="Y72" s="188"/>
      <c r="Z72" s="189"/>
      <c r="AA72" s="189"/>
      <c r="AB72" s="189"/>
      <c r="AC72" s="190"/>
    </row>
    <row r="73" spans="1:29" ht="25.5" customHeight="1">
      <c r="A73" s="6"/>
      <c r="B73" s="20">
        <f t="shared" si="42"/>
        <v>45</v>
      </c>
      <c r="C73" s="105"/>
      <c r="D73" s="199" t="s">
        <v>81</v>
      </c>
      <c r="E73" s="200"/>
      <c r="F73" s="97" t="s">
        <v>19</v>
      </c>
      <c r="G73" s="127">
        <v>-3.2267229223778844E-2</v>
      </c>
      <c r="H73" s="127">
        <v>-1.1637113594702871E-2</v>
      </c>
      <c r="I73" s="127">
        <f>SUM(I69:I72)</f>
        <v>6.2036238750618811E-2</v>
      </c>
      <c r="J73" s="127">
        <f t="shared" ref="J73:K73" si="43">SUM(J69:J72)</f>
        <v>-5.4035341199041409E-2</v>
      </c>
      <c r="K73" s="127">
        <f t="shared" si="43"/>
        <v>4.2537796555188523E-2</v>
      </c>
      <c r="L73" s="124"/>
      <c r="M73" s="127">
        <v>-3.2267229223778844E-2</v>
      </c>
      <c r="N73" s="127">
        <v>-1.1637113594702871E-2</v>
      </c>
      <c r="O73" s="127">
        <v>6.1757767537315544E-2</v>
      </c>
      <c r="P73" s="127">
        <v>-8.0833786400010821E-3</v>
      </c>
      <c r="Q73" s="127">
        <v>-4.1010908878563734E-3</v>
      </c>
      <c r="R73" s="124"/>
      <c r="S73" s="127">
        <f t="shared" si="41"/>
        <v>0</v>
      </c>
      <c r="T73" s="127">
        <f t="shared" si="41"/>
        <v>0</v>
      </c>
      <c r="U73" s="127">
        <f t="shared" si="41"/>
        <v>2.784712133032663E-4</v>
      </c>
      <c r="V73" s="127">
        <f t="shared" si="41"/>
        <v>-4.5951962559040327E-2</v>
      </c>
      <c r="W73" s="127">
        <f t="shared" si="41"/>
        <v>4.6638887443044896E-2</v>
      </c>
      <c r="Y73" s="188"/>
      <c r="Z73" s="189"/>
      <c r="AA73" s="189"/>
      <c r="AB73" s="189"/>
      <c r="AC73" s="190"/>
    </row>
    <row r="74" spans="1:29">
      <c r="D74" s="7"/>
      <c r="E74" s="7"/>
      <c r="F74" s="7"/>
      <c r="G74" s="84"/>
      <c r="H74" s="84"/>
      <c r="I74" s="84"/>
      <c r="J74" s="84"/>
      <c r="K74" s="84"/>
      <c r="L74" s="85"/>
      <c r="M74" s="84"/>
      <c r="N74" s="84"/>
      <c r="O74" s="84"/>
      <c r="P74" s="84"/>
      <c r="Q74" s="84"/>
      <c r="R74" s="85"/>
      <c r="S74" s="84"/>
      <c r="T74" s="84"/>
      <c r="U74" s="84"/>
      <c r="V74" s="84"/>
      <c r="W74" s="84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4" t="s">
        <v>82</v>
      </c>
      <c r="E75" s="202"/>
      <c r="F75" s="130"/>
      <c r="G75" s="131"/>
      <c r="H75" s="132"/>
      <c r="I75" s="132"/>
      <c r="J75" s="132"/>
      <c r="K75" s="133"/>
      <c r="L75" s="85"/>
      <c r="M75" s="131"/>
      <c r="N75" s="132"/>
      <c r="O75" s="132"/>
      <c r="P75" s="132"/>
      <c r="Q75" s="133"/>
      <c r="R75" s="85"/>
      <c r="S75" s="131"/>
      <c r="T75" s="132"/>
      <c r="U75" s="132"/>
      <c r="V75" s="132"/>
      <c r="W75" s="133"/>
      <c r="Y75" s="19"/>
      <c r="Z75" s="19"/>
      <c r="AA75" s="19"/>
      <c r="AB75" s="19"/>
      <c r="AC75" s="19"/>
    </row>
    <row r="76" spans="1:29">
      <c r="D76" s="7"/>
      <c r="E76" s="7"/>
      <c r="F76" s="7"/>
      <c r="G76" s="84"/>
      <c r="H76" s="84"/>
      <c r="I76" s="84"/>
      <c r="J76" s="84"/>
      <c r="K76" s="84"/>
      <c r="L76" s="85"/>
      <c r="M76" s="84"/>
      <c r="N76" s="84"/>
      <c r="O76" s="84"/>
      <c r="P76" s="84"/>
      <c r="Q76" s="84"/>
      <c r="R76" s="85"/>
      <c r="S76" s="84"/>
      <c r="T76" s="84"/>
      <c r="U76" s="84"/>
      <c r="V76" s="84"/>
      <c r="W76" s="84"/>
      <c r="Y76" s="19"/>
      <c r="Z76" s="19"/>
      <c r="AA76" s="19"/>
      <c r="AB76" s="19"/>
      <c r="AC76" s="19"/>
    </row>
    <row r="77" spans="1:29" ht="19.5" customHeight="1">
      <c r="B77" s="20">
        <f>B73+1</f>
        <v>46</v>
      </c>
      <c r="D77" s="28" t="s">
        <v>83</v>
      </c>
      <c r="E77" s="29" t="s">
        <v>84</v>
      </c>
      <c r="F77" s="29" t="s">
        <v>17</v>
      </c>
      <c r="G77" s="134">
        <f>M77</f>
        <v>6.1907184237992814</v>
      </c>
      <c r="H77" s="134">
        <v>31.388074263928381</v>
      </c>
      <c r="I77" s="134">
        <v>12.172246030946251</v>
      </c>
      <c r="J77" s="134">
        <v>17.505140323625159</v>
      </c>
      <c r="K77" s="134">
        <v>16.848822395797367</v>
      </c>
      <c r="L77" s="85"/>
      <c r="M77" s="134">
        <v>6.1907184237992814</v>
      </c>
      <c r="N77" s="134">
        <v>31.388074263928381</v>
      </c>
      <c r="O77" s="134">
        <v>35.747970995151263</v>
      </c>
      <c r="P77" s="134">
        <v>23.340187098166876</v>
      </c>
      <c r="Q77" s="134">
        <v>21.341841701343331</v>
      </c>
      <c r="R77" s="85"/>
      <c r="S77" s="134">
        <f t="shared" ref="S77:W89" si="44">G77-M77</f>
        <v>0</v>
      </c>
      <c r="T77" s="134">
        <f t="shared" si="44"/>
        <v>0</v>
      </c>
      <c r="U77" s="134">
        <f t="shared" si="44"/>
        <v>-23.575724964205012</v>
      </c>
      <c r="V77" s="134">
        <f t="shared" si="44"/>
        <v>-5.8350467745417163</v>
      </c>
      <c r="W77" s="134">
        <f t="shared" si="44"/>
        <v>-4.493019305545964</v>
      </c>
      <c r="Y77" s="188" t="s">
        <v>229</v>
      </c>
      <c r="Z77" s="189"/>
      <c r="AA77" s="189"/>
      <c r="AB77" s="189"/>
      <c r="AC77" s="190"/>
    </row>
    <row r="78" spans="1:29" ht="19.5" customHeight="1">
      <c r="B78" s="20">
        <f>B77+1</f>
        <v>47</v>
      </c>
      <c r="D78" s="28" t="s">
        <v>85</v>
      </c>
      <c r="E78" s="29" t="s">
        <v>86</v>
      </c>
      <c r="F78" s="29" t="str">
        <f>F77</f>
        <v>NOMINAL</v>
      </c>
      <c r="G78" s="134">
        <f t="shared" ref="G78:G88" si="45">M78</f>
        <v>3.129807612141049</v>
      </c>
      <c r="H78" s="134">
        <v>3.7816624843922768</v>
      </c>
      <c r="I78" s="135">
        <v>3.8236725679400116</v>
      </c>
      <c r="J78" s="134">
        <v>3.8884611409305685</v>
      </c>
      <c r="K78" s="134">
        <v>3.962749369886696</v>
      </c>
      <c r="L78" s="85"/>
      <c r="M78" s="134">
        <v>3.129807612141049</v>
      </c>
      <c r="N78" s="134">
        <v>3.7816624843922768</v>
      </c>
      <c r="O78" s="134">
        <v>3.8236725679400112</v>
      </c>
      <c r="P78" s="134">
        <v>3.8884611409305685</v>
      </c>
      <c r="Q78" s="134">
        <v>3.962749369886696</v>
      </c>
      <c r="R78" s="85"/>
      <c r="S78" s="134">
        <f t="shared" si="44"/>
        <v>0</v>
      </c>
      <c r="T78" s="134">
        <f t="shared" si="44"/>
        <v>0</v>
      </c>
      <c r="U78" s="134">
        <f t="shared" si="44"/>
        <v>0</v>
      </c>
      <c r="V78" s="134">
        <f t="shared" si="44"/>
        <v>0</v>
      </c>
      <c r="W78" s="134">
        <f t="shared" si="44"/>
        <v>0</v>
      </c>
      <c r="Y78" s="188"/>
      <c r="Z78" s="189"/>
      <c r="AA78" s="189"/>
      <c r="AB78" s="189"/>
      <c r="AC78" s="190"/>
    </row>
    <row r="79" spans="1:29" ht="19.5" customHeight="1">
      <c r="B79" s="20">
        <f t="shared" ref="B79:B89" si="46">B78+1</f>
        <v>48</v>
      </c>
      <c r="D79" s="28" t="s">
        <v>87</v>
      </c>
      <c r="E79" s="29" t="s">
        <v>88</v>
      </c>
      <c r="F79" s="29" t="str">
        <f t="shared" ref="F79:F88" si="47">F78</f>
        <v>NOMINAL</v>
      </c>
      <c r="G79" s="134">
        <f t="shared" si="45"/>
        <v>70.994655809130435</v>
      </c>
      <c r="H79" s="134">
        <v>77.156039721717761</v>
      </c>
      <c r="I79" s="134">
        <v>63.822417920000014</v>
      </c>
      <c r="J79" s="134">
        <v>68.309931680000005</v>
      </c>
      <c r="K79" s="134">
        <v>69.930422759999985</v>
      </c>
      <c r="L79" s="85"/>
      <c r="M79" s="134">
        <v>70.994655809130435</v>
      </c>
      <c r="N79" s="134">
        <v>77.156039721717761</v>
      </c>
      <c r="O79" s="134">
        <v>63.822417920000014</v>
      </c>
      <c r="P79" s="134">
        <v>68.309931680000005</v>
      </c>
      <c r="Q79" s="134">
        <v>69.930422759999985</v>
      </c>
      <c r="R79" s="85"/>
      <c r="S79" s="134">
        <f t="shared" si="44"/>
        <v>0</v>
      </c>
      <c r="T79" s="134">
        <f t="shared" si="44"/>
        <v>0</v>
      </c>
      <c r="U79" s="134">
        <f t="shared" si="44"/>
        <v>0</v>
      </c>
      <c r="V79" s="134">
        <f t="shared" si="44"/>
        <v>0</v>
      </c>
      <c r="W79" s="134">
        <f t="shared" si="44"/>
        <v>0</v>
      </c>
      <c r="Y79" s="188"/>
      <c r="Z79" s="189"/>
      <c r="AA79" s="189"/>
      <c r="AB79" s="189"/>
      <c r="AC79" s="190"/>
    </row>
    <row r="80" spans="1:29" ht="19.5" customHeight="1">
      <c r="B80" s="20">
        <f t="shared" si="46"/>
        <v>49</v>
      </c>
      <c r="D80" s="28" t="s">
        <v>89</v>
      </c>
      <c r="E80" s="29" t="s">
        <v>90</v>
      </c>
      <c r="F80" s="29" t="str">
        <f t="shared" si="47"/>
        <v>NOMINAL</v>
      </c>
      <c r="G80" s="134">
        <f t="shared" si="45"/>
        <v>12.31445146458932</v>
      </c>
      <c r="H80" s="134">
        <v>8.0918927491216088</v>
      </c>
      <c r="I80" s="134">
        <v>0</v>
      </c>
      <c r="J80" s="134">
        <v>0</v>
      </c>
      <c r="K80" s="134">
        <v>0</v>
      </c>
      <c r="L80" s="85"/>
      <c r="M80" s="134">
        <v>12.31445146458932</v>
      </c>
      <c r="N80" s="134">
        <v>8.0918927491216088</v>
      </c>
      <c r="O80" s="134">
        <v>0</v>
      </c>
      <c r="P80" s="134">
        <v>0</v>
      </c>
      <c r="Q80" s="134">
        <v>0</v>
      </c>
      <c r="R80" s="85"/>
      <c r="S80" s="134">
        <f t="shared" si="44"/>
        <v>0</v>
      </c>
      <c r="T80" s="134">
        <f t="shared" si="44"/>
        <v>0</v>
      </c>
      <c r="U80" s="134">
        <f t="shared" si="44"/>
        <v>0</v>
      </c>
      <c r="V80" s="134">
        <f t="shared" si="44"/>
        <v>0</v>
      </c>
      <c r="W80" s="134">
        <f t="shared" si="44"/>
        <v>0</v>
      </c>
      <c r="Y80" s="188"/>
      <c r="Z80" s="189"/>
      <c r="AA80" s="189"/>
      <c r="AB80" s="189"/>
      <c r="AC80" s="190"/>
    </row>
    <row r="81" spans="1:29" ht="19.5" customHeight="1">
      <c r="B81" s="20">
        <f t="shared" si="46"/>
        <v>50</v>
      </c>
      <c r="D81" s="28" t="s">
        <v>91</v>
      </c>
      <c r="E81" s="29" t="s">
        <v>92</v>
      </c>
      <c r="F81" s="29" t="str">
        <f t="shared" si="47"/>
        <v>NOMINAL</v>
      </c>
      <c r="G81" s="134">
        <f t="shared" si="45"/>
        <v>0</v>
      </c>
      <c r="H81" s="134">
        <v>0</v>
      </c>
      <c r="I81" s="134">
        <v>0</v>
      </c>
      <c r="J81" s="134">
        <v>0</v>
      </c>
      <c r="K81" s="134">
        <v>0</v>
      </c>
      <c r="L81" s="85"/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85"/>
      <c r="S81" s="134">
        <f t="shared" si="44"/>
        <v>0</v>
      </c>
      <c r="T81" s="134">
        <f t="shared" si="44"/>
        <v>0</v>
      </c>
      <c r="U81" s="134">
        <f t="shared" si="44"/>
        <v>0</v>
      </c>
      <c r="V81" s="134">
        <f t="shared" si="44"/>
        <v>0</v>
      </c>
      <c r="W81" s="134">
        <f t="shared" si="44"/>
        <v>0</v>
      </c>
      <c r="Y81" s="188"/>
      <c r="Z81" s="189"/>
      <c r="AA81" s="189"/>
      <c r="AB81" s="189"/>
      <c r="AC81" s="190"/>
    </row>
    <row r="82" spans="1:29" ht="19.5" customHeight="1">
      <c r="B82" s="20">
        <f t="shared" si="46"/>
        <v>51</v>
      </c>
      <c r="D82" s="28" t="s">
        <v>93</v>
      </c>
      <c r="E82" s="29" t="s">
        <v>94</v>
      </c>
      <c r="F82" s="29" t="str">
        <f t="shared" si="47"/>
        <v>NOMINAL</v>
      </c>
      <c r="G82" s="134">
        <f t="shared" si="45"/>
        <v>0</v>
      </c>
      <c r="H82" s="134">
        <v>0</v>
      </c>
      <c r="I82" s="134">
        <v>0</v>
      </c>
      <c r="J82" s="134">
        <v>0</v>
      </c>
      <c r="K82" s="134">
        <v>0</v>
      </c>
      <c r="L82" s="85"/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85"/>
      <c r="S82" s="134">
        <f t="shared" si="44"/>
        <v>0</v>
      </c>
      <c r="T82" s="134">
        <f t="shared" si="44"/>
        <v>0</v>
      </c>
      <c r="U82" s="134">
        <f t="shared" si="44"/>
        <v>0</v>
      </c>
      <c r="V82" s="134">
        <f t="shared" si="44"/>
        <v>0</v>
      </c>
      <c r="W82" s="134">
        <f t="shared" si="44"/>
        <v>0</v>
      </c>
      <c r="Y82" s="188"/>
      <c r="Z82" s="189"/>
      <c r="AA82" s="189"/>
      <c r="AB82" s="189"/>
      <c r="AC82" s="190"/>
    </row>
    <row r="83" spans="1:29" ht="19.5" customHeight="1">
      <c r="B83" s="20">
        <f t="shared" si="46"/>
        <v>52</v>
      </c>
      <c r="D83" s="28" t="s">
        <v>95</v>
      </c>
      <c r="E83" s="29" t="s">
        <v>96</v>
      </c>
      <c r="F83" s="29" t="str">
        <f t="shared" si="47"/>
        <v>NOMINAL</v>
      </c>
      <c r="G83" s="134">
        <f t="shared" si="45"/>
        <v>0</v>
      </c>
      <c r="H83" s="134">
        <v>0</v>
      </c>
      <c r="I83" s="134">
        <v>0</v>
      </c>
      <c r="J83" s="134">
        <v>0</v>
      </c>
      <c r="K83" s="134">
        <v>0</v>
      </c>
      <c r="L83" s="85"/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85"/>
      <c r="S83" s="134">
        <f t="shared" si="44"/>
        <v>0</v>
      </c>
      <c r="T83" s="134">
        <f t="shared" si="44"/>
        <v>0</v>
      </c>
      <c r="U83" s="134">
        <f t="shared" si="44"/>
        <v>0</v>
      </c>
      <c r="V83" s="134">
        <f t="shared" si="44"/>
        <v>0</v>
      </c>
      <c r="W83" s="134">
        <f t="shared" si="44"/>
        <v>0</v>
      </c>
      <c r="Y83" s="188"/>
      <c r="Z83" s="189"/>
      <c r="AA83" s="189"/>
      <c r="AB83" s="189"/>
      <c r="AC83" s="190"/>
    </row>
    <row r="84" spans="1:29" ht="19.5" customHeight="1">
      <c r="B84" s="20">
        <f t="shared" si="46"/>
        <v>53</v>
      </c>
      <c r="D84" s="136" t="s">
        <v>97</v>
      </c>
      <c r="E84" s="111" t="s">
        <v>98</v>
      </c>
      <c r="F84" s="111" t="str">
        <f t="shared" si="47"/>
        <v>NOMINAL</v>
      </c>
      <c r="G84" s="137">
        <f t="shared" si="45"/>
        <v>0.4342309531487904</v>
      </c>
      <c r="H84" s="137">
        <v>0</v>
      </c>
      <c r="I84" s="137">
        <v>0</v>
      </c>
      <c r="J84" s="137">
        <v>0</v>
      </c>
      <c r="K84" s="137">
        <v>0</v>
      </c>
      <c r="L84" s="85"/>
      <c r="M84" s="137">
        <v>0.4342309531487904</v>
      </c>
      <c r="N84" s="137">
        <v>0</v>
      </c>
      <c r="O84" s="137">
        <v>0</v>
      </c>
      <c r="P84" s="137">
        <v>0</v>
      </c>
      <c r="Q84" s="137">
        <v>0</v>
      </c>
      <c r="R84" s="85"/>
      <c r="S84" s="137">
        <f t="shared" si="44"/>
        <v>0</v>
      </c>
      <c r="T84" s="137">
        <f t="shared" si="44"/>
        <v>0</v>
      </c>
      <c r="U84" s="137">
        <f t="shared" si="44"/>
        <v>0</v>
      </c>
      <c r="V84" s="137">
        <f t="shared" si="44"/>
        <v>0</v>
      </c>
      <c r="W84" s="137">
        <f t="shared" si="44"/>
        <v>0</v>
      </c>
      <c r="Y84" s="188"/>
      <c r="Z84" s="189"/>
      <c r="AA84" s="189"/>
      <c r="AB84" s="189"/>
      <c r="AC84" s="190"/>
    </row>
    <row r="85" spans="1:29" ht="19.5" customHeight="1">
      <c r="B85" s="20">
        <f t="shared" si="46"/>
        <v>54</v>
      </c>
      <c r="D85" s="28" t="s">
        <v>99</v>
      </c>
      <c r="E85" s="29" t="s">
        <v>61</v>
      </c>
      <c r="F85" s="29" t="str">
        <f t="shared" si="47"/>
        <v>NOMINAL</v>
      </c>
      <c r="G85" s="134">
        <f t="shared" si="45"/>
        <v>63.552778490906036</v>
      </c>
      <c r="H85" s="134">
        <v>70.432952492934547</v>
      </c>
      <c r="I85" s="134">
        <v>50.257762626614124</v>
      </c>
      <c r="J85" s="134">
        <v>59.879396435357137</v>
      </c>
      <c r="K85" s="134">
        <v>78.925210919766869</v>
      </c>
      <c r="L85" s="85"/>
      <c r="M85" s="134">
        <v>63.552778490906036</v>
      </c>
      <c r="N85" s="134">
        <v>70.432952492934547</v>
      </c>
      <c r="O85" s="134">
        <v>67.407034190599674</v>
      </c>
      <c r="P85" s="134">
        <v>69.062873848844049</v>
      </c>
      <c r="Q85" s="134">
        <v>68.315033282196865</v>
      </c>
      <c r="R85" s="85"/>
      <c r="S85" s="134">
        <f t="shared" si="44"/>
        <v>0</v>
      </c>
      <c r="T85" s="134">
        <f t="shared" si="44"/>
        <v>0</v>
      </c>
      <c r="U85" s="134">
        <f t="shared" si="44"/>
        <v>-17.14927156398555</v>
      </c>
      <c r="V85" s="134">
        <f t="shared" si="44"/>
        <v>-9.1834774134869122</v>
      </c>
      <c r="W85" s="134">
        <f t="shared" si="44"/>
        <v>10.610177637570004</v>
      </c>
      <c r="Y85" s="191" t="str">
        <f>Y46</f>
        <v xml:space="preserve">Updated Exit Capacity pass through costs based on May 2023 National Gas Transmission pricing paper.  </v>
      </c>
      <c r="Z85" s="192"/>
      <c r="AA85" s="192"/>
      <c r="AB85" s="192"/>
      <c r="AC85" s="193"/>
    </row>
    <row r="86" spans="1:29" ht="19.5" customHeight="1">
      <c r="B86" s="20">
        <f t="shared" si="46"/>
        <v>55</v>
      </c>
      <c r="D86" s="28" t="s">
        <v>100</v>
      </c>
      <c r="E86" s="29" t="s">
        <v>101</v>
      </c>
      <c r="F86" s="29" t="str">
        <f t="shared" si="47"/>
        <v>NOMINAL</v>
      </c>
      <c r="G86" s="134">
        <f t="shared" si="45"/>
        <v>5.228949820936613</v>
      </c>
      <c r="H86" s="134">
        <v>5.8674803250237151</v>
      </c>
      <c r="I86" s="134">
        <v>4.957995104553242</v>
      </c>
      <c r="J86" s="134">
        <v>5.1668707848747193</v>
      </c>
      <c r="K86" s="134">
        <v>5.2655827601117009</v>
      </c>
      <c r="L86" s="85"/>
      <c r="M86" s="134">
        <v>5.228949820936613</v>
      </c>
      <c r="N86" s="134">
        <v>5.8674803250237151</v>
      </c>
      <c r="O86" s="134">
        <v>4.957995104553242</v>
      </c>
      <c r="P86" s="134">
        <v>5.1668707848747193</v>
      </c>
      <c r="Q86" s="134">
        <v>5.2655827601117009</v>
      </c>
      <c r="R86" s="85"/>
      <c r="S86" s="134">
        <f t="shared" si="44"/>
        <v>0</v>
      </c>
      <c r="T86" s="134">
        <f t="shared" si="44"/>
        <v>0</v>
      </c>
      <c r="U86" s="134">
        <f t="shared" si="44"/>
        <v>0</v>
      </c>
      <c r="V86" s="134">
        <f t="shared" si="44"/>
        <v>0</v>
      </c>
      <c r="W86" s="134">
        <f t="shared" si="44"/>
        <v>0</v>
      </c>
      <c r="Y86" s="194"/>
      <c r="Z86" s="195"/>
      <c r="AA86" s="195"/>
      <c r="AB86" s="195"/>
      <c r="AC86" s="196"/>
    </row>
    <row r="87" spans="1:29" ht="19.5" customHeight="1">
      <c r="B87" s="20">
        <f t="shared" si="46"/>
        <v>56</v>
      </c>
      <c r="D87" s="28" t="s">
        <v>102</v>
      </c>
      <c r="E87" s="29" t="s">
        <v>103</v>
      </c>
      <c r="F87" s="29" t="str">
        <f t="shared" si="47"/>
        <v>NOMINAL</v>
      </c>
      <c r="G87" s="134">
        <f t="shared" si="45"/>
        <v>0</v>
      </c>
      <c r="H87" s="134">
        <v>152.12738857141343</v>
      </c>
      <c r="I87" s="134">
        <v>41.063394808229837</v>
      </c>
      <c r="J87" s="134">
        <v>0</v>
      </c>
      <c r="K87" s="134">
        <v>0</v>
      </c>
      <c r="L87" s="85"/>
      <c r="M87" s="134">
        <v>0</v>
      </c>
      <c r="N87" s="134">
        <v>152.12738857141343</v>
      </c>
      <c r="O87" s="134">
        <v>41.06339480822983</v>
      </c>
      <c r="P87" s="134">
        <v>0</v>
      </c>
      <c r="Q87" s="134">
        <v>0</v>
      </c>
      <c r="R87" s="85"/>
      <c r="S87" s="134">
        <f t="shared" si="44"/>
        <v>0</v>
      </c>
      <c r="T87" s="134">
        <f t="shared" si="44"/>
        <v>0</v>
      </c>
      <c r="U87" s="134">
        <f t="shared" si="44"/>
        <v>0</v>
      </c>
      <c r="V87" s="134">
        <f t="shared" si="44"/>
        <v>0</v>
      </c>
      <c r="W87" s="134">
        <f t="shared" si="44"/>
        <v>0</v>
      </c>
      <c r="Y87" s="188"/>
      <c r="Z87" s="189"/>
      <c r="AA87" s="189"/>
      <c r="AB87" s="189"/>
      <c r="AC87" s="190"/>
    </row>
    <row r="88" spans="1:29" ht="19.5" customHeight="1">
      <c r="B88" s="20">
        <f t="shared" si="46"/>
        <v>57</v>
      </c>
      <c r="D88" s="28" t="s">
        <v>104</v>
      </c>
      <c r="E88" s="29" t="s">
        <v>105</v>
      </c>
      <c r="F88" s="29" t="str">
        <f t="shared" si="47"/>
        <v>NOMINAL</v>
      </c>
      <c r="G88" s="134">
        <f t="shared" si="45"/>
        <v>0</v>
      </c>
      <c r="H88" s="134">
        <v>0</v>
      </c>
      <c r="I88" s="134">
        <v>0</v>
      </c>
      <c r="J88" s="134">
        <v>0</v>
      </c>
      <c r="K88" s="134">
        <v>0</v>
      </c>
      <c r="L88" s="85"/>
      <c r="M88" s="134">
        <v>0</v>
      </c>
      <c r="N88" s="134">
        <v>0</v>
      </c>
      <c r="O88" s="134">
        <v>0</v>
      </c>
      <c r="P88" s="134">
        <v>0</v>
      </c>
      <c r="Q88" s="134">
        <v>0</v>
      </c>
      <c r="R88" s="85"/>
      <c r="S88" s="134">
        <f t="shared" si="44"/>
        <v>0</v>
      </c>
      <c r="T88" s="134">
        <f t="shared" si="44"/>
        <v>0</v>
      </c>
      <c r="U88" s="134">
        <f t="shared" si="44"/>
        <v>0</v>
      </c>
      <c r="V88" s="134">
        <f t="shared" si="44"/>
        <v>0</v>
      </c>
      <c r="W88" s="134">
        <f t="shared" si="44"/>
        <v>0</v>
      </c>
      <c r="Y88" s="188"/>
      <c r="Z88" s="189"/>
      <c r="AA88" s="189"/>
      <c r="AB88" s="189"/>
      <c r="AC88" s="190"/>
    </row>
    <row r="89" spans="1:29" ht="25.5" customHeight="1">
      <c r="A89" s="114"/>
      <c r="B89" s="20">
        <f t="shared" si="46"/>
        <v>58</v>
      </c>
      <c r="C89" s="115"/>
      <c r="D89" s="116" t="s">
        <v>106</v>
      </c>
      <c r="E89" s="138" t="s">
        <v>107</v>
      </c>
      <c r="F89" s="97" t="str">
        <f>F88</f>
        <v>NOMINAL</v>
      </c>
      <c r="G89" s="118">
        <f>SUM(G77:G88)</f>
        <v>161.84559257465153</v>
      </c>
      <c r="H89" s="118">
        <f t="shared" ref="H89:K89" si="48">SUM(H77:H88)</f>
        <v>348.84549060853169</v>
      </c>
      <c r="I89" s="118">
        <f t="shared" si="48"/>
        <v>176.09748905828349</v>
      </c>
      <c r="J89" s="118">
        <f t="shared" si="48"/>
        <v>154.7498003647876</v>
      </c>
      <c r="K89" s="118">
        <f t="shared" si="48"/>
        <v>174.93278820556262</v>
      </c>
      <c r="L89" s="41"/>
      <c r="M89" s="118">
        <v>161.84559257465153</v>
      </c>
      <c r="N89" s="118">
        <v>348.84549060853169</v>
      </c>
      <c r="O89" s="118">
        <v>216.82248558647404</v>
      </c>
      <c r="P89" s="118">
        <v>169.76832455281624</v>
      </c>
      <c r="Q89" s="118">
        <v>168.8156298735386</v>
      </c>
      <c r="R89" s="41"/>
      <c r="S89" s="118">
        <f t="shared" si="44"/>
        <v>0</v>
      </c>
      <c r="T89" s="118">
        <f t="shared" si="44"/>
        <v>0</v>
      </c>
      <c r="U89" s="118">
        <f t="shared" si="44"/>
        <v>-40.724996528190559</v>
      </c>
      <c r="V89" s="118">
        <f t="shared" si="44"/>
        <v>-15.018524188028636</v>
      </c>
      <c r="W89" s="118">
        <f t="shared" si="44"/>
        <v>6.1171583320240188</v>
      </c>
      <c r="Y89" s="203"/>
      <c r="Z89" s="204"/>
      <c r="AA89" s="204"/>
      <c r="AB89" s="204"/>
      <c r="AC89" s="205"/>
    </row>
    <row r="90" spans="1:29" s="84" customFormat="1" ht="19.5" customHeight="1">
      <c r="A90" s="4"/>
      <c r="B90" s="6"/>
      <c r="C90" s="7"/>
      <c r="D90" s="8"/>
      <c r="E90" s="4"/>
      <c r="F90" s="4"/>
      <c r="X90" s="5"/>
      <c r="Y90" s="139"/>
      <c r="Z90" s="139"/>
      <c r="AA90" s="139"/>
      <c r="AB90" s="139"/>
      <c r="AC90" s="139"/>
    </row>
    <row r="91" spans="1:29" ht="31.5" customHeight="1">
      <c r="A91" s="32"/>
      <c r="B91" s="32"/>
      <c r="C91" s="33"/>
      <c r="D91" s="184" t="s">
        <v>108</v>
      </c>
      <c r="E91" s="202"/>
      <c r="F91" s="130"/>
      <c r="G91" s="131"/>
      <c r="H91" s="132"/>
      <c r="I91" s="132"/>
      <c r="J91" s="132"/>
      <c r="K91" s="133"/>
      <c r="L91" s="85"/>
      <c r="M91" s="131"/>
      <c r="N91" s="132"/>
      <c r="O91" s="132"/>
      <c r="P91" s="132"/>
      <c r="Q91" s="133"/>
      <c r="R91" s="85"/>
      <c r="S91" s="131"/>
      <c r="T91" s="132"/>
      <c r="U91" s="132"/>
      <c r="V91" s="132"/>
      <c r="W91" s="133"/>
      <c r="Y91" s="84"/>
      <c r="Z91" s="84"/>
      <c r="AA91" s="84"/>
      <c r="AB91" s="84"/>
      <c r="AC91" s="84"/>
    </row>
    <row r="92" spans="1:29" ht="19.5" customHeight="1"/>
    <row r="93" spans="1:29" ht="19.5" customHeight="1">
      <c r="A93" s="71"/>
      <c r="B93" s="20">
        <f>B89+1</f>
        <v>59</v>
      </c>
      <c r="C93" s="72"/>
      <c r="D93" s="28" t="s">
        <v>109</v>
      </c>
      <c r="E93" s="74" t="s">
        <v>37</v>
      </c>
      <c r="F93" s="140"/>
      <c r="G93" s="141">
        <f>G24</f>
        <v>1.0525261314284649</v>
      </c>
      <c r="H93" s="141">
        <f t="shared" ref="H93:K93" si="49">H24</f>
        <v>1.118876650760557</v>
      </c>
      <c r="I93" s="141">
        <f t="shared" si="49"/>
        <v>1.2360034766257399</v>
      </c>
      <c r="J93" s="141">
        <f t="shared" si="49"/>
        <v>1.2450319245860968</v>
      </c>
      <c r="K93" s="141">
        <f t="shared" si="49"/>
        <v>1.248156029182222</v>
      </c>
      <c r="M93" s="141">
        <v>1.0525261314284649</v>
      </c>
      <c r="N93" s="141">
        <v>1.118876650760557</v>
      </c>
      <c r="O93" s="141">
        <v>1.2411966917132644</v>
      </c>
      <c r="P93" s="141">
        <v>1.2451864149158316</v>
      </c>
      <c r="Q93" s="141">
        <v>1.2395712150403304</v>
      </c>
      <c r="S93" s="141">
        <f t="shared" ref="S93:W96" si="50">G93-M93</f>
        <v>0</v>
      </c>
      <c r="T93" s="141">
        <f t="shared" si="50"/>
        <v>0</v>
      </c>
      <c r="U93" s="141">
        <f t="shared" si="50"/>
        <v>-5.1932150875244609E-3</v>
      </c>
      <c r="V93" s="141">
        <f t="shared" si="50"/>
        <v>-1.5449032973480215E-4</v>
      </c>
      <c r="W93" s="141">
        <f t="shared" si="50"/>
        <v>8.5848141418916057E-3</v>
      </c>
      <c r="Y93" s="19"/>
      <c r="Z93" s="19"/>
      <c r="AA93" s="19"/>
      <c r="AB93" s="19"/>
      <c r="AC93" s="19"/>
    </row>
    <row r="94" spans="1:29" ht="19.5" customHeight="1">
      <c r="A94" s="71"/>
      <c r="B94" s="20">
        <f>B93+1</f>
        <v>60</v>
      </c>
      <c r="C94" s="72"/>
      <c r="D94" s="28" t="s">
        <v>110</v>
      </c>
      <c r="E94" s="140"/>
      <c r="F94" s="140"/>
      <c r="G94" s="142">
        <f>M94</f>
        <v>1.2633376478261574E-2</v>
      </c>
      <c r="H94" s="142">
        <f>N94</f>
        <v>3.5628913618373614E-2</v>
      </c>
      <c r="I94" s="142">
        <v>4.7492695106005511E-2</v>
      </c>
      <c r="J94" s="142">
        <v>7.3045490009497893E-3</v>
      </c>
      <c r="K94" s="142">
        <v>2.5092566177882247E-3</v>
      </c>
      <c r="M94" s="142">
        <v>1.2633376478261574E-2</v>
      </c>
      <c r="N94" s="142">
        <v>3.5628913618373614E-2</v>
      </c>
      <c r="O94" s="142">
        <v>5.1977404294029306E-2</v>
      </c>
      <c r="P94" s="142">
        <v>3.2144165620198173E-3</v>
      </c>
      <c r="Q94" s="142">
        <v>-4.5095254881019065E-3</v>
      </c>
      <c r="S94" s="143">
        <f t="shared" si="50"/>
        <v>0</v>
      </c>
      <c r="T94" s="143">
        <f t="shared" si="50"/>
        <v>0</v>
      </c>
      <c r="U94" s="143">
        <f t="shared" si="50"/>
        <v>-4.4847091880237944E-3</v>
      </c>
      <c r="V94" s="143">
        <f t="shared" si="50"/>
        <v>4.090132438929972E-3</v>
      </c>
      <c r="W94" s="143">
        <f t="shared" si="50"/>
        <v>7.0187821058901312E-3</v>
      </c>
      <c r="Y94" s="188"/>
      <c r="Z94" s="189"/>
      <c r="AA94" s="189"/>
      <c r="AB94" s="189"/>
      <c r="AC94" s="190"/>
    </row>
    <row r="95" spans="1:29" ht="19.5" customHeight="1">
      <c r="A95" s="71"/>
      <c r="B95" s="20">
        <f t="shared" ref="B95:B96" si="51">B94+1</f>
        <v>61</v>
      </c>
      <c r="C95" s="72"/>
      <c r="D95" s="28" t="s">
        <v>111</v>
      </c>
      <c r="E95" s="140"/>
      <c r="F95" s="140"/>
      <c r="G95" s="142">
        <v>4.0504430498107924E-2</v>
      </c>
      <c r="H95" s="142">
        <v>8.7741270075143651E-2</v>
      </c>
      <c r="I95" s="142">
        <f>I94</f>
        <v>4.7492695106005511E-2</v>
      </c>
      <c r="J95" s="142">
        <f t="shared" ref="J95:K96" si="52">J94</f>
        <v>7.3045490009497893E-3</v>
      </c>
      <c r="K95" s="142">
        <f t="shared" si="52"/>
        <v>2.5092566177882247E-3</v>
      </c>
      <c r="M95" s="142">
        <v>4.0504430498107924E-2</v>
      </c>
      <c r="N95" s="142">
        <v>8.7654885340078481E-2</v>
      </c>
      <c r="O95" s="142">
        <v>5.1977404294029306E-2</v>
      </c>
      <c r="P95" s="142">
        <v>3.2144165620198173E-3</v>
      </c>
      <c r="Q95" s="142">
        <v>-4.5095254881019065E-3</v>
      </c>
      <c r="S95" s="143">
        <f t="shared" si="50"/>
        <v>0</v>
      </c>
      <c r="T95" s="143">
        <f t="shared" si="50"/>
        <v>8.6384735065170304E-5</v>
      </c>
      <c r="U95" s="143">
        <f t="shared" si="50"/>
        <v>-4.4847091880237944E-3</v>
      </c>
      <c r="V95" s="143">
        <f t="shared" si="50"/>
        <v>4.090132438929972E-3</v>
      </c>
      <c r="W95" s="143">
        <f t="shared" si="50"/>
        <v>7.0187821058901312E-3</v>
      </c>
      <c r="Y95" s="188"/>
      <c r="Z95" s="189"/>
      <c r="AA95" s="189"/>
      <c r="AB95" s="189"/>
      <c r="AC95" s="190"/>
    </row>
    <row r="96" spans="1:29" ht="19.5" customHeight="1">
      <c r="A96" s="71"/>
      <c r="B96" s="20">
        <f t="shared" si="51"/>
        <v>62</v>
      </c>
      <c r="C96" s="72"/>
      <c r="D96" s="28" t="s">
        <v>112</v>
      </c>
      <c r="E96" s="140"/>
      <c r="F96" s="140"/>
      <c r="G96" s="142">
        <f>G95-G94</f>
        <v>2.787105401984635E-2</v>
      </c>
      <c r="H96" s="142">
        <v>8.7741270075143651E-2</v>
      </c>
      <c r="I96" s="142">
        <f>I95</f>
        <v>4.7492695106005511E-2</v>
      </c>
      <c r="J96" s="142">
        <f t="shared" si="52"/>
        <v>7.3045490009497893E-3</v>
      </c>
      <c r="K96" s="142">
        <f t="shared" si="52"/>
        <v>2.5092566177882247E-3</v>
      </c>
      <c r="M96" s="142">
        <v>2.787105401984635E-2</v>
      </c>
      <c r="N96" s="142">
        <v>8.7654885340078481E-2</v>
      </c>
      <c r="O96" s="142">
        <v>5.1977404294029306E-2</v>
      </c>
      <c r="P96" s="142">
        <v>3.2144165620198173E-3</v>
      </c>
      <c r="Q96" s="142">
        <v>-4.5095254881019065E-3</v>
      </c>
      <c r="S96" s="143">
        <f t="shared" si="50"/>
        <v>0</v>
      </c>
      <c r="T96" s="143">
        <f t="shared" si="50"/>
        <v>8.6384735065170304E-5</v>
      </c>
      <c r="U96" s="143">
        <f t="shared" si="50"/>
        <v>-4.4847091880237944E-3</v>
      </c>
      <c r="V96" s="143">
        <f t="shared" si="50"/>
        <v>4.090132438929972E-3</v>
      </c>
      <c r="W96" s="143">
        <f t="shared" si="50"/>
        <v>7.0187821058901312E-3</v>
      </c>
      <c r="Y96" s="188"/>
      <c r="Z96" s="189"/>
      <c r="AA96" s="189"/>
      <c r="AB96" s="189"/>
      <c r="AC96" s="190"/>
    </row>
    <row r="97" spans="1:29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Y97" s="206"/>
      <c r="Z97" s="207"/>
      <c r="AA97" s="207"/>
      <c r="AB97" s="207"/>
      <c r="AC97" s="208"/>
    </row>
    <row r="98" spans="1:29" ht="31.5" customHeight="1">
      <c r="A98" s="32"/>
      <c r="B98" s="32"/>
      <c r="C98" s="33"/>
      <c r="D98" s="184" t="s">
        <v>113</v>
      </c>
      <c r="E98" s="202"/>
      <c r="F98" s="130"/>
      <c r="G98" s="131"/>
      <c r="H98" s="144"/>
      <c r="I98" s="144"/>
      <c r="J98" s="132"/>
      <c r="K98" s="133"/>
      <c r="L98" s="85"/>
      <c r="M98" s="131"/>
      <c r="N98" s="132"/>
      <c r="O98" s="132"/>
      <c r="P98" s="132"/>
      <c r="Q98" s="133"/>
      <c r="R98" s="85"/>
      <c r="S98" s="131"/>
      <c r="T98" s="132"/>
      <c r="U98" s="132"/>
      <c r="V98" s="132"/>
      <c r="W98" s="133"/>
    </row>
    <row r="100" spans="1:29" ht="20.25" customHeight="1">
      <c r="B100" s="20">
        <f>SUM(B96)+1</f>
        <v>63</v>
      </c>
      <c r="D100" s="145" t="s">
        <v>97</v>
      </c>
      <c r="E100" s="145"/>
      <c r="F100" s="146"/>
      <c r="G100" s="146"/>
      <c r="H100" s="146"/>
      <c r="I100" s="146"/>
      <c r="J100" s="146"/>
      <c r="K100" s="146"/>
      <c r="M100" s="146"/>
      <c r="N100" s="146"/>
      <c r="O100" s="146"/>
      <c r="P100" s="146"/>
      <c r="Q100" s="146"/>
      <c r="S100" s="146"/>
      <c r="T100" s="146"/>
      <c r="U100" s="146"/>
      <c r="V100" s="146"/>
      <c r="W100" s="146"/>
    </row>
    <row r="101" spans="1:29" ht="20.25" customHeight="1">
      <c r="B101" s="20">
        <f>SUM(B100)+1</f>
        <v>64</v>
      </c>
      <c r="D101" s="145" t="s">
        <v>114</v>
      </c>
      <c r="E101" s="145"/>
      <c r="F101" s="146"/>
      <c r="G101" s="146"/>
      <c r="H101" s="146"/>
      <c r="I101" s="146"/>
      <c r="J101" s="146"/>
      <c r="K101" s="146"/>
      <c r="M101" s="146"/>
      <c r="N101" s="146"/>
      <c r="O101" s="146"/>
      <c r="P101" s="146"/>
      <c r="Q101" s="146"/>
      <c r="S101" s="146"/>
      <c r="T101" s="146"/>
      <c r="U101" s="146"/>
      <c r="V101" s="146"/>
      <c r="W101" s="146"/>
    </row>
    <row r="102" spans="1:29" ht="20.25" customHeight="1">
      <c r="B102" s="20">
        <f t="shared" ref="B102:B103" si="53">SUM(B101)+1</f>
        <v>65</v>
      </c>
      <c r="D102" s="145" t="s">
        <v>115</v>
      </c>
      <c r="E102" s="145"/>
      <c r="F102" s="146"/>
      <c r="G102" s="146"/>
      <c r="H102" s="146"/>
      <c r="I102" s="146"/>
      <c r="J102" s="146"/>
      <c r="K102" s="146"/>
      <c r="M102" s="146"/>
      <c r="N102" s="146"/>
      <c r="O102" s="146"/>
      <c r="P102" s="146"/>
      <c r="Q102" s="146"/>
      <c r="S102" s="146"/>
      <c r="T102" s="146"/>
      <c r="U102" s="146"/>
      <c r="V102" s="146"/>
      <c r="W102" s="146"/>
    </row>
    <row r="103" spans="1:29" ht="20.25" customHeight="1">
      <c r="B103" s="20">
        <f t="shared" si="53"/>
        <v>66</v>
      </c>
      <c r="D103" s="145" t="s">
        <v>116</v>
      </c>
      <c r="E103" s="145"/>
      <c r="F103" s="146"/>
      <c r="G103" s="146"/>
      <c r="H103" s="146"/>
      <c r="I103" s="146"/>
      <c r="J103" s="146"/>
      <c r="K103" s="146"/>
      <c r="M103" s="146"/>
      <c r="N103" s="146"/>
      <c r="O103" s="146"/>
      <c r="P103" s="146"/>
      <c r="Q103" s="146"/>
      <c r="S103" s="146"/>
      <c r="T103" s="146"/>
      <c r="U103" s="146"/>
      <c r="V103" s="146"/>
      <c r="W103" s="146"/>
    </row>
    <row r="104" spans="1:29" ht="20.25" customHeight="1"/>
    <row r="105" spans="1:29" ht="30" customHeight="1">
      <c r="D105" s="184" t="s">
        <v>117</v>
      </c>
      <c r="E105" s="202"/>
      <c r="F105" s="130"/>
      <c r="G105" s="147" t="s">
        <v>118</v>
      </c>
      <c r="H105" s="148" t="s">
        <v>118</v>
      </c>
      <c r="I105" s="148" t="s">
        <v>118</v>
      </c>
      <c r="J105" s="148" t="s">
        <v>119</v>
      </c>
      <c r="K105" s="149"/>
      <c r="L105" s="85"/>
      <c r="M105" s="147" t="s">
        <v>118</v>
      </c>
      <c r="N105" s="148" t="s">
        <v>118</v>
      </c>
      <c r="O105" s="148" t="s">
        <v>118</v>
      </c>
      <c r="P105" s="148" t="s">
        <v>119</v>
      </c>
      <c r="Q105" s="149"/>
      <c r="R105" s="85"/>
      <c r="S105" s="147" t="s">
        <v>118</v>
      </c>
      <c r="T105" s="148" t="s">
        <v>118</v>
      </c>
      <c r="U105" s="148" t="s">
        <v>119</v>
      </c>
      <c r="V105" s="148"/>
      <c r="W105" s="149"/>
      <c r="X105" s="150"/>
    </row>
    <row r="107" spans="1:29" ht="19.5" customHeight="1">
      <c r="D107" s="184" t="s">
        <v>120</v>
      </c>
      <c r="E107" s="202"/>
      <c r="F107" s="130"/>
      <c r="G107" s="131"/>
      <c r="H107" s="132"/>
      <c r="I107" s="132"/>
      <c r="J107" s="132"/>
      <c r="K107" s="133"/>
      <c r="L107" s="151"/>
      <c r="M107" s="131"/>
      <c r="N107" s="132"/>
      <c r="O107" s="132"/>
      <c r="P107" s="132"/>
      <c r="Q107" s="133"/>
      <c r="R107" s="151"/>
      <c r="S107" s="131"/>
      <c r="T107" s="132"/>
      <c r="U107" s="132"/>
      <c r="V107" s="132"/>
      <c r="W107" s="133"/>
    </row>
    <row r="109" spans="1:29" ht="19.5" customHeight="1">
      <c r="A109" s="71"/>
      <c r="B109" s="20">
        <f>SUM(B103)+1</f>
        <v>67</v>
      </c>
      <c r="C109" s="72"/>
      <c r="D109" s="116" t="s">
        <v>121</v>
      </c>
      <c r="E109" s="29" t="s">
        <v>122</v>
      </c>
      <c r="F109" s="29" t="s">
        <v>123</v>
      </c>
      <c r="G109" s="141">
        <v>2.8299999999999999E-2</v>
      </c>
      <c r="H109" s="141">
        <v>3.2000000000000001E-2</v>
      </c>
      <c r="I109" s="141">
        <v>3.6299999999999999E-2</v>
      </c>
      <c r="J109" s="141">
        <v>3.4599999999999999E-2</v>
      </c>
      <c r="K109" s="152"/>
      <c r="M109" s="153">
        <v>2.8299999999999999E-2</v>
      </c>
      <c r="N109" s="153">
        <v>3.2000000000000001E-2</v>
      </c>
      <c r="O109" s="153">
        <v>3.6299999999999999E-2</v>
      </c>
      <c r="P109" s="141">
        <v>3.6600000000000001E-2</v>
      </c>
      <c r="Q109" s="141"/>
      <c r="S109" s="154"/>
      <c r="T109" s="154"/>
      <c r="U109" s="154"/>
      <c r="V109" s="155">
        <f>IFERROR(J109-P109,"-")</f>
        <v>-2.0000000000000018E-3</v>
      </c>
      <c r="W109" s="155"/>
      <c r="X109" s="156"/>
      <c r="Y109" s="191"/>
      <c r="Z109" s="192"/>
      <c r="AA109" s="192"/>
      <c r="AB109" s="192"/>
      <c r="AC109" s="193"/>
    </row>
    <row r="110" spans="1:29" ht="19.5" customHeight="1">
      <c r="A110" s="71"/>
      <c r="B110" s="20">
        <f t="shared" ref="B110:B119" si="54">SUM(B109)+1</f>
        <v>68</v>
      </c>
      <c r="C110" s="72"/>
      <c r="D110" s="28"/>
      <c r="E110" s="29" t="s">
        <v>124</v>
      </c>
      <c r="F110" s="29" t="s">
        <v>123</v>
      </c>
      <c r="G110" s="141">
        <v>2.2499999999999999E-2</v>
      </c>
      <c r="H110" s="141">
        <v>2.5399999999999999E-2</v>
      </c>
      <c r="I110" s="141">
        <v>2.8799999999999999E-2</v>
      </c>
      <c r="J110" s="141">
        <v>2.75E-2</v>
      </c>
      <c r="K110" s="152"/>
      <c r="M110" s="153">
        <v>2.2499999999999999E-2</v>
      </c>
      <c r="N110" s="153">
        <v>2.5399999999999999E-2</v>
      </c>
      <c r="O110" s="153">
        <v>2.8799999999999999E-2</v>
      </c>
      <c r="P110" s="141">
        <v>2.9100000000000001E-2</v>
      </c>
      <c r="Q110" s="141"/>
      <c r="S110" s="154"/>
      <c r="T110" s="154"/>
      <c r="U110" s="154"/>
      <c r="V110" s="155">
        <f t="shared" ref="V110:V114" si="55">IFERROR(J110-P110,"-")</f>
        <v>-1.6000000000000007E-3</v>
      </c>
      <c r="W110" s="155"/>
      <c r="X110" s="156"/>
      <c r="Y110" s="209"/>
      <c r="Z110" s="210"/>
      <c r="AA110" s="210"/>
      <c r="AB110" s="210"/>
      <c r="AC110" s="211"/>
    </row>
    <row r="111" spans="1:29" ht="19.5" customHeight="1">
      <c r="A111" s="71"/>
      <c r="B111" s="20">
        <f t="shared" si="54"/>
        <v>69</v>
      </c>
      <c r="C111" s="72"/>
      <c r="D111" s="28"/>
      <c r="E111" s="29" t="s">
        <v>125</v>
      </c>
      <c r="F111" s="29" t="s">
        <v>126</v>
      </c>
      <c r="G111" s="141" t="s">
        <v>127</v>
      </c>
      <c r="H111" s="141" t="s">
        <v>128</v>
      </c>
      <c r="I111" s="141" t="s">
        <v>129</v>
      </c>
      <c r="J111" s="141" t="s">
        <v>218</v>
      </c>
      <c r="K111" s="152"/>
      <c r="M111" s="153" t="s">
        <v>127</v>
      </c>
      <c r="N111" s="153" t="s">
        <v>128</v>
      </c>
      <c r="O111" s="153" t="s">
        <v>129</v>
      </c>
      <c r="P111" s="142" t="s">
        <v>130</v>
      </c>
      <c r="Q111" s="142"/>
      <c r="S111" s="154"/>
      <c r="T111" s="154"/>
      <c r="U111" s="154"/>
      <c r="V111" s="155" t="str">
        <f t="shared" si="55"/>
        <v>-</v>
      </c>
      <c r="W111" s="155"/>
      <c r="X111" s="156"/>
      <c r="Y111" s="209"/>
      <c r="Z111" s="210"/>
      <c r="AA111" s="210"/>
      <c r="AB111" s="210"/>
      <c r="AC111" s="211"/>
    </row>
    <row r="112" spans="1:29" ht="19.5" customHeight="1">
      <c r="A112" s="71"/>
      <c r="B112" s="20">
        <f t="shared" si="54"/>
        <v>70</v>
      </c>
      <c r="C112" s="72"/>
      <c r="D112" s="28"/>
      <c r="E112" s="29"/>
      <c r="F112" s="29" t="s">
        <v>131</v>
      </c>
      <c r="G112" s="141" t="s">
        <v>132</v>
      </c>
      <c r="H112" s="142" t="s">
        <v>132</v>
      </c>
      <c r="I112" s="141" t="s">
        <v>132</v>
      </c>
      <c r="J112" s="142" t="s">
        <v>132</v>
      </c>
      <c r="K112" s="152"/>
      <c r="M112" s="153" t="s">
        <v>132</v>
      </c>
      <c r="N112" s="153" t="s">
        <v>132</v>
      </c>
      <c r="O112" s="153" t="s">
        <v>132</v>
      </c>
      <c r="P112" s="142" t="s">
        <v>132</v>
      </c>
      <c r="Q112" s="142"/>
      <c r="S112" s="154"/>
      <c r="T112" s="154"/>
      <c r="U112" s="154"/>
      <c r="V112" s="155" t="str">
        <f t="shared" si="55"/>
        <v>-</v>
      </c>
      <c r="W112" s="155"/>
      <c r="X112" s="156"/>
      <c r="Y112" s="209"/>
      <c r="Z112" s="210"/>
      <c r="AA112" s="210"/>
      <c r="AB112" s="210"/>
      <c r="AC112" s="211"/>
    </row>
    <row r="113" spans="1:29" ht="19.5" customHeight="1">
      <c r="A113" s="71"/>
      <c r="B113" s="20">
        <f>SUM(B111)+1</f>
        <v>70</v>
      </c>
      <c r="C113" s="72"/>
      <c r="D113" s="28"/>
      <c r="E113" s="157"/>
      <c r="F113" s="158" t="s">
        <v>133</v>
      </c>
      <c r="G113" s="141">
        <v>2.5000000000000001E-3</v>
      </c>
      <c r="H113" s="141">
        <v>2.8E-3</v>
      </c>
      <c r="I113" s="141">
        <v>3.2000000000000002E-3</v>
      </c>
      <c r="J113" s="141">
        <v>3.0999999999999999E-3</v>
      </c>
      <c r="K113" s="152"/>
      <c r="M113" s="153">
        <v>2.5000000000000001E-3</v>
      </c>
      <c r="N113" s="153">
        <v>2.8E-3</v>
      </c>
      <c r="O113" s="153">
        <v>3.2000000000000002E-3</v>
      </c>
      <c r="P113" s="141">
        <v>3.2000000000000002E-3</v>
      </c>
      <c r="Q113" s="142"/>
      <c r="S113" s="154"/>
      <c r="T113" s="154"/>
      <c r="U113" s="154"/>
      <c r="V113" s="155">
        <f t="shared" si="55"/>
        <v>-1.0000000000000026E-4</v>
      </c>
      <c r="W113" s="155"/>
      <c r="X113" s="156"/>
      <c r="Y113" s="209"/>
      <c r="Z113" s="210"/>
      <c r="AA113" s="210"/>
      <c r="AB113" s="210"/>
      <c r="AC113" s="211"/>
    </row>
    <row r="114" spans="1:29" ht="19.5" customHeight="1">
      <c r="A114" s="71"/>
      <c r="B114" s="20">
        <f>SUM(B112)+1</f>
        <v>71</v>
      </c>
      <c r="C114" s="72"/>
      <c r="D114" s="28"/>
      <c r="E114" s="157"/>
      <c r="F114" s="158" t="s">
        <v>213</v>
      </c>
      <c r="G114" s="159">
        <v>65316650</v>
      </c>
      <c r="H114" s="159">
        <v>68124531</v>
      </c>
      <c r="I114" s="159">
        <v>65742940</v>
      </c>
      <c r="J114" s="159">
        <v>61635326</v>
      </c>
      <c r="K114" s="152"/>
      <c r="M114" s="160">
        <v>65316650</v>
      </c>
      <c r="N114" s="160">
        <v>68124531</v>
      </c>
      <c r="O114" s="160">
        <v>65742940</v>
      </c>
      <c r="P114" s="159">
        <v>68177408</v>
      </c>
      <c r="Q114" s="142"/>
      <c r="S114" s="154"/>
      <c r="T114" s="154"/>
      <c r="U114" s="154"/>
      <c r="V114" s="161">
        <f t="shared" si="55"/>
        <v>-6542082</v>
      </c>
      <c r="W114" s="155"/>
      <c r="X114" s="156"/>
      <c r="Y114" s="194"/>
      <c r="Z114" s="195"/>
      <c r="AA114" s="195"/>
      <c r="AB114" s="195"/>
      <c r="AC114" s="196"/>
    </row>
    <row r="115" spans="1:29">
      <c r="B115" s="47"/>
      <c r="K115" s="162"/>
      <c r="M115" s="4"/>
      <c r="N115" s="4"/>
      <c r="O115" s="4"/>
      <c r="S115" s="163"/>
      <c r="T115" s="163"/>
      <c r="U115" s="163"/>
      <c r="V115" s="163"/>
      <c r="W115" s="163"/>
      <c r="X115" s="156"/>
    </row>
    <row r="116" spans="1:29" ht="19.5" customHeight="1">
      <c r="A116" s="71"/>
      <c r="B116" s="20">
        <f>SUM(B114)+1</f>
        <v>72</v>
      </c>
      <c r="C116" s="72"/>
      <c r="D116" s="116" t="s">
        <v>134</v>
      </c>
      <c r="E116" s="29" t="s">
        <v>122</v>
      </c>
      <c r="F116" s="29" t="s">
        <v>135</v>
      </c>
      <c r="G116" s="141">
        <v>0.17030000000000001</v>
      </c>
      <c r="H116" s="141">
        <v>0.18890000000000001</v>
      </c>
      <c r="I116" s="141">
        <v>0.21310000000000001</v>
      </c>
      <c r="J116" s="141">
        <v>0.20469999999999999</v>
      </c>
      <c r="K116" s="152"/>
      <c r="M116" s="153">
        <v>0.17030000000000001</v>
      </c>
      <c r="N116" s="153">
        <v>0.18890000000000001</v>
      </c>
      <c r="O116" s="153">
        <v>0.21310000000000001</v>
      </c>
      <c r="P116" s="141">
        <v>0.21460000000000001</v>
      </c>
      <c r="Q116" s="141"/>
      <c r="S116" s="154"/>
      <c r="T116" s="154"/>
      <c r="U116" s="154"/>
      <c r="V116" s="155">
        <f>IFERROR(J116-P116,"-")</f>
        <v>-9.9000000000000199E-3</v>
      </c>
      <c r="W116" s="155"/>
      <c r="X116" s="156"/>
      <c r="Y116" s="191"/>
      <c r="Z116" s="192"/>
      <c r="AA116" s="192"/>
      <c r="AB116" s="192"/>
      <c r="AC116" s="193"/>
    </row>
    <row r="117" spans="1:29" ht="19.5" customHeight="1">
      <c r="A117" s="71"/>
      <c r="B117" s="20">
        <f t="shared" si="54"/>
        <v>73</v>
      </c>
      <c r="C117" s="72"/>
      <c r="D117" s="28"/>
      <c r="E117" s="29" t="s">
        <v>124</v>
      </c>
      <c r="F117" s="29" t="s">
        <v>135</v>
      </c>
      <c r="G117" s="141">
        <v>0.13600000000000001</v>
      </c>
      <c r="H117" s="141">
        <v>0.15090000000000001</v>
      </c>
      <c r="I117" s="141">
        <v>0.17030000000000001</v>
      </c>
      <c r="J117" s="141">
        <v>0.1636</v>
      </c>
      <c r="K117" s="152"/>
      <c r="M117" s="153">
        <v>0.13600000000000001</v>
      </c>
      <c r="N117" s="153">
        <v>0.15090000000000001</v>
      </c>
      <c r="O117" s="153">
        <v>0.17030000000000001</v>
      </c>
      <c r="P117" s="141">
        <v>0.17150000000000001</v>
      </c>
      <c r="Q117" s="142"/>
      <c r="S117" s="154"/>
      <c r="T117" s="154"/>
      <c r="U117" s="154"/>
      <c r="V117" s="155">
        <f t="shared" ref="V117:V121" si="56">IFERROR(J117-P117,"-")</f>
        <v>-7.9000000000000181E-3</v>
      </c>
      <c r="W117" s="155"/>
      <c r="X117" s="156"/>
      <c r="Y117" s="209"/>
      <c r="Z117" s="210"/>
      <c r="AA117" s="210"/>
      <c r="AB117" s="210"/>
      <c r="AC117" s="211"/>
    </row>
    <row r="118" spans="1:29" ht="19.5" customHeight="1">
      <c r="A118" s="71"/>
      <c r="B118" s="20">
        <f t="shared" si="54"/>
        <v>74</v>
      </c>
      <c r="C118" s="72"/>
      <c r="D118" s="28"/>
      <c r="E118" s="29" t="s">
        <v>125</v>
      </c>
      <c r="F118" s="29" t="s">
        <v>126</v>
      </c>
      <c r="G118" s="141" t="s">
        <v>136</v>
      </c>
      <c r="H118" s="141" t="s">
        <v>137</v>
      </c>
      <c r="I118" s="141" t="s">
        <v>138</v>
      </c>
      <c r="J118" s="141" t="s">
        <v>219</v>
      </c>
      <c r="K118" s="152"/>
      <c r="M118" s="153" t="s">
        <v>136</v>
      </c>
      <c r="N118" s="153" t="s">
        <v>137</v>
      </c>
      <c r="O118" s="153" t="s">
        <v>138</v>
      </c>
      <c r="P118" s="142" t="s">
        <v>139</v>
      </c>
      <c r="Q118" s="142"/>
      <c r="S118" s="154"/>
      <c r="T118" s="154"/>
      <c r="U118" s="154"/>
      <c r="V118" s="155" t="str">
        <f t="shared" si="56"/>
        <v>-</v>
      </c>
      <c r="W118" s="155"/>
      <c r="X118" s="156"/>
      <c r="Y118" s="209"/>
      <c r="Z118" s="210"/>
      <c r="AA118" s="210"/>
      <c r="AB118" s="210"/>
      <c r="AC118" s="211"/>
    </row>
    <row r="119" spans="1:29" ht="19.5" customHeight="1">
      <c r="A119" s="71"/>
      <c r="B119" s="20">
        <f t="shared" si="54"/>
        <v>75</v>
      </c>
      <c r="C119" s="72"/>
      <c r="D119" s="28"/>
      <c r="E119" s="29"/>
      <c r="F119" s="29" t="s">
        <v>131</v>
      </c>
      <c r="G119" s="141" t="s">
        <v>140</v>
      </c>
      <c r="H119" s="141" t="s">
        <v>140</v>
      </c>
      <c r="I119" s="141" t="s">
        <v>140</v>
      </c>
      <c r="J119" s="141" t="s">
        <v>140</v>
      </c>
      <c r="K119" s="152"/>
      <c r="M119" s="153" t="s">
        <v>140</v>
      </c>
      <c r="N119" s="153" t="s">
        <v>140</v>
      </c>
      <c r="O119" s="153" t="s">
        <v>140</v>
      </c>
      <c r="P119" s="142" t="s">
        <v>140</v>
      </c>
      <c r="Q119" s="142"/>
      <c r="S119" s="154"/>
      <c r="T119" s="154"/>
      <c r="U119" s="154"/>
      <c r="V119" s="155" t="str">
        <f t="shared" si="56"/>
        <v>-</v>
      </c>
      <c r="W119" s="155"/>
      <c r="X119" s="156"/>
      <c r="Y119" s="209"/>
      <c r="Z119" s="210"/>
      <c r="AA119" s="210"/>
      <c r="AB119" s="210"/>
      <c r="AC119" s="211"/>
    </row>
    <row r="120" spans="1:29" ht="19.5" customHeight="1">
      <c r="A120" s="71"/>
      <c r="B120" s="20">
        <f>SUM(B118)+1</f>
        <v>75</v>
      </c>
      <c r="C120" s="72"/>
      <c r="D120" s="28"/>
      <c r="E120" s="157"/>
      <c r="F120" s="158" t="s">
        <v>133</v>
      </c>
      <c r="G120" s="141">
        <v>1.66E-2</v>
      </c>
      <c r="H120" s="141">
        <v>1.84E-2</v>
      </c>
      <c r="I120" s="141">
        <v>2.0799999999999999E-2</v>
      </c>
      <c r="J120" s="141">
        <v>0.02</v>
      </c>
      <c r="K120" s="152"/>
      <c r="M120" s="153">
        <v>1.66E-2</v>
      </c>
      <c r="N120" s="153">
        <v>1.84E-2</v>
      </c>
      <c r="O120" s="153">
        <v>2.0799999999999999E-2</v>
      </c>
      <c r="P120" s="141">
        <v>2.0899999999999998E-2</v>
      </c>
      <c r="Q120" s="141"/>
      <c r="S120" s="154"/>
      <c r="T120" s="154"/>
      <c r="U120" s="154"/>
      <c r="V120" s="155">
        <f t="shared" si="56"/>
        <v>-8.9999999999999802E-4</v>
      </c>
      <c r="W120" s="155"/>
      <c r="X120" s="156"/>
      <c r="Y120" s="209"/>
      <c r="Z120" s="210"/>
      <c r="AA120" s="210"/>
      <c r="AB120" s="210"/>
      <c r="AC120" s="211"/>
    </row>
    <row r="121" spans="1:29" ht="19.5" customHeight="1">
      <c r="A121" s="71"/>
      <c r="B121" s="20">
        <f>SUM(B119)+1</f>
        <v>76</v>
      </c>
      <c r="C121" s="72"/>
      <c r="D121" s="28"/>
      <c r="E121" s="157"/>
      <c r="F121" s="158" t="str">
        <f>F114</f>
        <v>MINIMUM RATE APPLIES AT SOQ OF (KWH)</v>
      </c>
      <c r="G121" s="159">
        <v>94910829</v>
      </c>
      <c r="H121" s="159">
        <v>95289705</v>
      </c>
      <c r="I121" s="159">
        <v>94439267</v>
      </c>
      <c r="J121" s="159">
        <v>94043648</v>
      </c>
      <c r="K121" s="152"/>
      <c r="M121" s="160">
        <v>94910829</v>
      </c>
      <c r="N121" s="160">
        <v>95289705</v>
      </c>
      <c r="O121" s="160">
        <v>94439267</v>
      </c>
      <c r="P121" s="159">
        <v>95351798</v>
      </c>
      <c r="Q121" s="141"/>
      <c r="S121" s="154"/>
      <c r="T121" s="154"/>
      <c r="U121" s="154"/>
      <c r="V121" s="161">
        <f t="shared" si="56"/>
        <v>-1308150</v>
      </c>
      <c r="W121" s="155"/>
      <c r="X121" s="156"/>
      <c r="Y121" s="194"/>
      <c r="Z121" s="195"/>
      <c r="AA121" s="195"/>
      <c r="AB121" s="195"/>
      <c r="AC121" s="196"/>
    </row>
    <row r="122" spans="1:29">
      <c r="M122" s="4"/>
      <c r="N122" s="4"/>
      <c r="O122" s="4"/>
      <c r="X122" s="156"/>
    </row>
    <row r="123" spans="1:29" ht="19.5" customHeight="1">
      <c r="D123" s="184" t="s">
        <v>141</v>
      </c>
      <c r="E123" s="202"/>
      <c r="F123" s="130"/>
      <c r="G123" s="131"/>
      <c r="H123" s="132"/>
      <c r="I123" s="132"/>
      <c r="J123" s="132"/>
      <c r="K123" s="133"/>
      <c r="L123" s="151"/>
      <c r="M123" s="131"/>
      <c r="N123" s="132"/>
      <c r="O123" s="132"/>
      <c r="P123" s="132"/>
      <c r="Q123" s="133"/>
      <c r="R123" s="151"/>
      <c r="S123" s="131"/>
      <c r="T123" s="132"/>
      <c r="U123" s="132"/>
      <c r="V123" s="132"/>
      <c r="W123" s="133"/>
      <c r="X123" s="156"/>
    </row>
    <row r="124" spans="1:29">
      <c r="M124" s="4"/>
      <c r="N124" s="4"/>
      <c r="O124" s="4"/>
      <c r="X124" s="156"/>
    </row>
    <row r="125" spans="1:29" ht="19.5" customHeight="1">
      <c r="A125" s="71"/>
      <c r="B125" s="20">
        <f>SUM(B121)+1</f>
        <v>77</v>
      </c>
      <c r="C125" s="72"/>
      <c r="D125" s="116" t="s">
        <v>134</v>
      </c>
      <c r="E125" s="29" t="s">
        <v>122</v>
      </c>
      <c r="F125" s="29" t="s">
        <v>123</v>
      </c>
      <c r="G125" s="141">
        <v>9.4299999999999995E-2</v>
      </c>
      <c r="H125" s="141">
        <v>0.1045</v>
      </c>
      <c r="I125" s="141">
        <v>0.1203</v>
      </c>
      <c r="J125" s="141">
        <v>0.11550000000000001</v>
      </c>
      <c r="K125" s="152"/>
      <c r="M125" s="153">
        <v>9.4299999999999995E-2</v>
      </c>
      <c r="N125" s="153">
        <v>0.1045</v>
      </c>
      <c r="O125" s="153">
        <v>0.1203</v>
      </c>
      <c r="P125" s="141">
        <v>0.1211</v>
      </c>
      <c r="Q125" s="141"/>
      <c r="S125" s="154"/>
      <c r="T125" s="154"/>
      <c r="U125" s="154"/>
      <c r="V125" s="155">
        <f>IFERROR(J125-P125,"-")</f>
        <v>-5.5999999999999939E-3</v>
      </c>
      <c r="W125" s="155"/>
      <c r="X125" s="156"/>
      <c r="Y125" s="191"/>
      <c r="Z125" s="192"/>
      <c r="AA125" s="192"/>
      <c r="AB125" s="192"/>
      <c r="AC125" s="193"/>
    </row>
    <row r="126" spans="1:29" ht="19.5" customHeight="1">
      <c r="A126" s="71"/>
      <c r="B126" s="20">
        <f t="shared" ref="B126:B130" si="57">SUM(B125)+1</f>
        <v>78</v>
      </c>
      <c r="C126" s="72"/>
      <c r="D126" s="28"/>
      <c r="E126" s="29" t="s">
        <v>124</v>
      </c>
      <c r="F126" s="29" t="s">
        <v>135</v>
      </c>
      <c r="G126" s="141">
        <v>3.0999999999999999E-3</v>
      </c>
      <c r="H126" s="141">
        <v>3.3999999999999998E-3</v>
      </c>
      <c r="I126" s="141">
        <v>3.8999999999999998E-3</v>
      </c>
      <c r="J126" s="141">
        <v>3.7000000000000002E-3</v>
      </c>
      <c r="K126" s="152"/>
      <c r="M126" s="153">
        <v>3.0999999999999999E-3</v>
      </c>
      <c r="N126" s="153">
        <v>3.3999999999999998E-3</v>
      </c>
      <c r="O126" s="153">
        <v>3.8999999999999998E-3</v>
      </c>
      <c r="P126" s="141">
        <v>3.8999999999999998E-3</v>
      </c>
      <c r="Q126" s="142"/>
      <c r="S126" s="154"/>
      <c r="T126" s="154"/>
      <c r="U126" s="154"/>
      <c r="V126" s="155">
        <f t="shared" ref="V126:V130" si="58">IFERROR(J126-P126,"-")</f>
        <v>-1.9999999999999966E-4</v>
      </c>
      <c r="W126" s="155"/>
      <c r="X126" s="156"/>
      <c r="Y126" s="209"/>
      <c r="Z126" s="210"/>
      <c r="AA126" s="210"/>
      <c r="AB126" s="210"/>
      <c r="AC126" s="211"/>
    </row>
    <row r="127" spans="1:29" ht="19.5" customHeight="1">
      <c r="A127" s="71"/>
      <c r="B127" s="20">
        <f t="shared" si="57"/>
        <v>79</v>
      </c>
      <c r="C127" s="72"/>
      <c r="D127" s="28"/>
      <c r="E127" s="29" t="s">
        <v>125</v>
      </c>
      <c r="F127" s="29" t="s">
        <v>126</v>
      </c>
      <c r="G127" s="141" t="s">
        <v>142</v>
      </c>
      <c r="H127" s="141" t="s">
        <v>143</v>
      </c>
      <c r="I127" s="141" t="s">
        <v>144</v>
      </c>
      <c r="J127" s="141" t="s">
        <v>196</v>
      </c>
      <c r="K127" s="152"/>
      <c r="M127" s="153" t="s">
        <v>142</v>
      </c>
      <c r="N127" s="153" t="s">
        <v>143</v>
      </c>
      <c r="O127" s="153" t="s">
        <v>144</v>
      </c>
      <c r="P127" s="142" t="s">
        <v>145</v>
      </c>
      <c r="Q127" s="142"/>
      <c r="S127" s="154"/>
      <c r="T127" s="154"/>
      <c r="U127" s="154"/>
      <c r="V127" s="155" t="str">
        <f t="shared" si="58"/>
        <v>-</v>
      </c>
      <c r="W127" s="155"/>
      <c r="X127" s="156"/>
      <c r="Y127" s="209"/>
      <c r="Z127" s="210"/>
      <c r="AA127" s="210"/>
      <c r="AB127" s="210"/>
      <c r="AC127" s="211"/>
    </row>
    <row r="128" spans="1:29" ht="19.5" customHeight="1">
      <c r="A128" s="71"/>
      <c r="B128" s="20">
        <f t="shared" si="57"/>
        <v>80</v>
      </c>
      <c r="C128" s="72"/>
      <c r="D128" s="28"/>
      <c r="E128" s="29"/>
      <c r="F128" s="29" t="s">
        <v>131</v>
      </c>
      <c r="G128" s="141" t="s">
        <v>146</v>
      </c>
      <c r="H128" s="141" t="s">
        <v>146</v>
      </c>
      <c r="I128" s="141" t="s">
        <v>146</v>
      </c>
      <c r="J128" s="141" t="s">
        <v>146</v>
      </c>
      <c r="K128" s="152"/>
      <c r="M128" s="153" t="s">
        <v>146</v>
      </c>
      <c r="N128" s="153" t="s">
        <v>146</v>
      </c>
      <c r="O128" s="153" t="s">
        <v>146</v>
      </c>
      <c r="P128" s="142" t="s">
        <v>146</v>
      </c>
      <c r="Q128" s="142"/>
      <c r="S128" s="154"/>
      <c r="T128" s="154"/>
      <c r="U128" s="154"/>
      <c r="V128" s="155" t="str">
        <f t="shared" si="58"/>
        <v>-</v>
      </c>
      <c r="W128" s="155"/>
      <c r="X128" s="156"/>
      <c r="Y128" s="209"/>
      <c r="Z128" s="210"/>
      <c r="AA128" s="210"/>
      <c r="AB128" s="210"/>
      <c r="AC128" s="211"/>
    </row>
    <row r="129" spans="1:29" ht="19.5" customHeight="1">
      <c r="A129" s="71"/>
      <c r="B129" s="20">
        <f t="shared" si="57"/>
        <v>81</v>
      </c>
      <c r="C129" s="72"/>
      <c r="D129" s="28" t="s">
        <v>147</v>
      </c>
      <c r="E129" s="157"/>
      <c r="F129" s="158" t="s">
        <v>148</v>
      </c>
      <c r="G129" s="141">
        <v>27.689499999999999</v>
      </c>
      <c r="H129" s="141">
        <v>30.6739</v>
      </c>
      <c r="I129" s="141">
        <v>35.309800000000003</v>
      </c>
      <c r="J129" s="141">
        <v>33.914400000000001</v>
      </c>
      <c r="K129" s="152"/>
      <c r="M129" s="153">
        <v>27.689499999999999</v>
      </c>
      <c r="N129" s="153">
        <v>30.6739</v>
      </c>
      <c r="O129" s="153">
        <v>35.309800000000003</v>
      </c>
      <c r="P129" s="141">
        <v>35.552</v>
      </c>
      <c r="Q129" s="141"/>
      <c r="S129" s="154"/>
      <c r="T129" s="154"/>
      <c r="U129" s="154"/>
      <c r="V129" s="155">
        <f t="shared" si="58"/>
        <v>-1.6375999999999991</v>
      </c>
      <c r="W129" s="155"/>
      <c r="X129" s="156"/>
      <c r="Y129" s="209"/>
      <c r="Z129" s="210"/>
      <c r="AA129" s="210"/>
      <c r="AB129" s="210"/>
      <c r="AC129" s="211"/>
    </row>
    <row r="130" spans="1:29" ht="19.5" customHeight="1">
      <c r="A130" s="71"/>
      <c r="B130" s="20">
        <f t="shared" si="57"/>
        <v>82</v>
      </c>
      <c r="C130" s="72"/>
      <c r="D130" s="28"/>
      <c r="E130" s="157"/>
      <c r="F130" s="158" t="s">
        <v>149</v>
      </c>
      <c r="G130" s="141">
        <v>29.4832</v>
      </c>
      <c r="H130" s="141">
        <v>32.660899999999998</v>
      </c>
      <c r="I130" s="141">
        <v>37.597099999999998</v>
      </c>
      <c r="J130" s="141">
        <v>36.1113</v>
      </c>
      <c r="K130" s="152"/>
      <c r="M130" s="153">
        <v>29.4832</v>
      </c>
      <c r="N130" s="153">
        <v>32.660899999999998</v>
      </c>
      <c r="O130" s="153">
        <v>37.597099999999998</v>
      </c>
      <c r="P130" s="141">
        <v>37.854999999999997</v>
      </c>
      <c r="Q130" s="141"/>
      <c r="S130" s="154"/>
      <c r="T130" s="154"/>
      <c r="U130" s="154"/>
      <c r="V130" s="155">
        <f t="shared" si="58"/>
        <v>-1.7436999999999969</v>
      </c>
      <c r="W130" s="155"/>
      <c r="X130" s="156"/>
      <c r="Y130" s="194"/>
      <c r="Z130" s="195"/>
      <c r="AA130" s="195"/>
      <c r="AB130" s="195"/>
      <c r="AC130" s="196"/>
    </row>
    <row r="131" spans="1:29">
      <c r="K131" s="162"/>
      <c r="M131" s="4"/>
      <c r="N131" s="4"/>
      <c r="O131" s="4"/>
      <c r="X131" s="164"/>
    </row>
    <row r="132" spans="1:29" ht="19.5" customHeight="1">
      <c r="D132" s="184" t="s">
        <v>150</v>
      </c>
      <c r="E132" s="202"/>
      <c r="F132" s="130"/>
      <c r="G132" s="131"/>
      <c r="H132" s="132"/>
      <c r="I132" s="132"/>
      <c r="J132" s="132"/>
      <c r="K132" s="165"/>
      <c r="L132" s="151"/>
      <c r="M132" s="131"/>
      <c r="N132" s="132"/>
      <c r="O132" s="132"/>
      <c r="P132" s="132"/>
      <c r="Q132" s="133"/>
      <c r="R132" s="151"/>
      <c r="S132" s="131"/>
      <c r="T132" s="132"/>
      <c r="U132" s="132"/>
      <c r="V132" s="132"/>
      <c r="W132" s="133"/>
      <c r="X132" s="150"/>
    </row>
    <row r="133" spans="1:29">
      <c r="K133" s="162"/>
      <c r="M133" s="4"/>
      <c r="N133" s="4"/>
      <c r="O133" s="4"/>
      <c r="X133" s="164"/>
    </row>
    <row r="134" spans="1:29" ht="19.5" customHeight="1">
      <c r="A134" s="71"/>
      <c r="B134" s="20">
        <f>SUM(B130)+1</f>
        <v>83</v>
      </c>
      <c r="C134" s="72"/>
      <c r="D134" s="28" t="s">
        <v>151</v>
      </c>
      <c r="E134" s="166" t="s">
        <v>152</v>
      </c>
      <c r="F134" s="29" t="s">
        <v>135</v>
      </c>
      <c r="G134" s="141">
        <v>1.78E-2</v>
      </c>
      <c r="H134" s="141">
        <v>3.2599999999999997E-2</v>
      </c>
      <c r="I134" s="141">
        <v>1.9599999999999999E-2</v>
      </c>
      <c r="J134" s="141">
        <v>1.52E-2</v>
      </c>
      <c r="K134" s="152"/>
      <c r="M134" s="153">
        <v>1.78E-2</v>
      </c>
      <c r="N134" s="153">
        <v>3.2599999999999997E-2</v>
      </c>
      <c r="O134" s="153">
        <v>1.9599999999999999E-2</v>
      </c>
      <c r="P134" s="141">
        <v>2.4899999999999999E-2</v>
      </c>
      <c r="Q134" s="141"/>
      <c r="S134" s="154"/>
      <c r="T134" s="154"/>
      <c r="U134" s="154"/>
      <c r="V134" s="155">
        <f>IFERROR(J134-P134,"-")</f>
        <v>-9.6999999999999986E-3</v>
      </c>
      <c r="W134" s="155"/>
      <c r="X134" s="164"/>
      <c r="Y134" s="191"/>
      <c r="Z134" s="192"/>
      <c r="AA134" s="192"/>
      <c r="AB134" s="192"/>
      <c r="AC134" s="193"/>
    </row>
    <row r="135" spans="1:29" ht="19.5" customHeight="1">
      <c r="A135" s="71"/>
      <c r="B135" s="20">
        <f t="shared" ref="B135:B141" si="59">SUM(B134)+1</f>
        <v>84</v>
      </c>
      <c r="C135" s="72"/>
      <c r="D135" s="28" t="s">
        <v>151</v>
      </c>
      <c r="E135" s="166" t="s">
        <v>153</v>
      </c>
      <c r="F135" s="29" t="s">
        <v>135</v>
      </c>
      <c r="G135" s="141">
        <v>1.78E-2</v>
      </c>
      <c r="H135" s="141">
        <f t="shared" ref="H135:H141" si="60">H134</f>
        <v>3.2599999999999997E-2</v>
      </c>
      <c r="I135" s="141">
        <v>1.9599999999999999E-2</v>
      </c>
      <c r="J135" s="141">
        <v>1.52E-2</v>
      </c>
      <c r="K135" s="152"/>
      <c r="M135" s="153">
        <v>1.78E-2</v>
      </c>
      <c r="N135" s="153">
        <v>3.2599999999999997E-2</v>
      </c>
      <c r="O135" s="153">
        <v>1.9599999999999999E-2</v>
      </c>
      <c r="P135" s="141">
        <v>2.4899999999999999E-2</v>
      </c>
      <c r="Q135" s="141"/>
      <c r="S135" s="154"/>
      <c r="T135" s="154"/>
      <c r="U135" s="154"/>
      <c r="V135" s="155">
        <f t="shared" ref="V135:V141" si="61">IFERROR(J135-P135,"-")</f>
        <v>-9.6999999999999986E-3</v>
      </c>
      <c r="W135" s="155"/>
      <c r="X135" s="164"/>
      <c r="Y135" s="209"/>
      <c r="Z135" s="210"/>
      <c r="AA135" s="210"/>
      <c r="AB135" s="210"/>
      <c r="AC135" s="211"/>
    </row>
    <row r="136" spans="1:29" ht="19.5" customHeight="1">
      <c r="A136" s="71"/>
      <c r="B136" s="20">
        <f t="shared" si="59"/>
        <v>85</v>
      </c>
      <c r="C136" s="72"/>
      <c r="D136" s="28" t="s">
        <v>151</v>
      </c>
      <c r="E136" s="166" t="s">
        <v>154</v>
      </c>
      <c r="F136" s="29" t="s">
        <v>135</v>
      </c>
      <c r="G136" s="141">
        <v>1.78E-2</v>
      </c>
      <c r="H136" s="141">
        <f t="shared" si="60"/>
        <v>3.2599999999999997E-2</v>
      </c>
      <c r="I136" s="141">
        <v>1.9599999999999999E-2</v>
      </c>
      <c r="J136" s="141">
        <v>1.52E-2</v>
      </c>
      <c r="K136" s="152"/>
      <c r="M136" s="153">
        <v>1.78E-2</v>
      </c>
      <c r="N136" s="153">
        <v>3.2599999999999997E-2</v>
      </c>
      <c r="O136" s="153">
        <v>1.9599999999999999E-2</v>
      </c>
      <c r="P136" s="141">
        <v>2.4899999999999999E-2</v>
      </c>
      <c r="Q136" s="141"/>
      <c r="S136" s="154"/>
      <c r="T136" s="154"/>
      <c r="U136" s="154"/>
      <c r="V136" s="155">
        <f t="shared" si="61"/>
        <v>-9.6999999999999986E-3</v>
      </c>
      <c r="W136" s="155"/>
      <c r="X136" s="164"/>
      <c r="Y136" s="209"/>
      <c r="Z136" s="210"/>
      <c r="AA136" s="210"/>
      <c r="AB136" s="210"/>
      <c r="AC136" s="211"/>
    </row>
    <row r="137" spans="1:29" ht="19.5" customHeight="1">
      <c r="A137" s="71"/>
      <c r="B137" s="20">
        <f t="shared" si="59"/>
        <v>86</v>
      </c>
      <c r="C137" s="72"/>
      <c r="D137" s="28" t="s">
        <v>151</v>
      </c>
      <c r="E137" s="166" t="s">
        <v>155</v>
      </c>
      <c r="F137" s="29" t="s">
        <v>135</v>
      </c>
      <c r="G137" s="141">
        <v>1.78E-2</v>
      </c>
      <c r="H137" s="141">
        <f t="shared" si="60"/>
        <v>3.2599999999999997E-2</v>
      </c>
      <c r="I137" s="141">
        <v>1.9599999999999999E-2</v>
      </c>
      <c r="J137" s="141">
        <v>1.52E-2</v>
      </c>
      <c r="K137" s="141"/>
      <c r="M137" s="153">
        <v>1.78E-2</v>
      </c>
      <c r="N137" s="153">
        <v>3.2599999999999997E-2</v>
      </c>
      <c r="O137" s="153">
        <v>1.9599999999999999E-2</v>
      </c>
      <c r="P137" s="141">
        <v>2.4899999999999999E-2</v>
      </c>
      <c r="Q137" s="141"/>
      <c r="S137" s="154"/>
      <c r="T137" s="154"/>
      <c r="U137" s="154"/>
      <c r="V137" s="155">
        <f t="shared" si="61"/>
        <v>-9.6999999999999986E-3</v>
      </c>
      <c r="W137" s="155"/>
      <c r="X137" s="164"/>
      <c r="Y137" s="209"/>
      <c r="Z137" s="210"/>
      <c r="AA137" s="210"/>
      <c r="AB137" s="210"/>
      <c r="AC137" s="211"/>
    </row>
    <row r="138" spans="1:29" ht="19.5" customHeight="1">
      <c r="A138" s="71"/>
      <c r="B138" s="20">
        <f t="shared" si="59"/>
        <v>87</v>
      </c>
      <c r="C138" s="72"/>
      <c r="D138" s="28" t="s">
        <v>151</v>
      </c>
      <c r="E138" s="166" t="s">
        <v>156</v>
      </c>
      <c r="F138" s="29" t="s">
        <v>135</v>
      </c>
      <c r="G138" s="141">
        <v>1.78E-2</v>
      </c>
      <c r="H138" s="141">
        <f t="shared" si="60"/>
        <v>3.2599999999999997E-2</v>
      </c>
      <c r="I138" s="141">
        <v>1.9599999999999999E-2</v>
      </c>
      <c r="J138" s="141">
        <v>1.52E-2</v>
      </c>
      <c r="K138" s="141"/>
      <c r="M138" s="153">
        <v>1.78E-2</v>
      </c>
      <c r="N138" s="153">
        <v>3.2599999999999997E-2</v>
      </c>
      <c r="O138" s="153">
        <v>1.9599999999999999E-2</v>
      </c>
      <c r="P138" s="141">
        <v>2.4899999999999999E-2</v>
      </c>
      <c r="Q138" s="141"/>
      <c r="S138" s="154"/>
      <c r="T138" s="154"/>
      <c r="U138" s="154"/>
      <c r="V138" s="155">
        <f t="shared" si="61"/>
        <v>-9.6999999999999986E-3</v>
      </c>
      <c r="W138" s="155"/>
      <c r="X138" s="164"/>
      <c r="Y138" s="209"/>
      <c r="Z138" s="210"/>
      <c r="AA138" s="210"/>
      <c r="AB138" s="210"/>
      <c r="AC138" s="211"/>
    </row>
    <row r="139" spans="1:29" ht="19.5" customHeight="1">
      <c r="A139" s="71"/>
      <c r="B139" s="20">
        <f t="shared" si="59"/>
        <v>88</v>
      </c>
      <c r="C139" s="72"/>
      <c r="D139" s="28" t="s">
        <v>151</v>
      </c>
      <c r="E139" s="166" t="s">
        <v>157</v>
      </c>
      <c r="F139" s="29" t="s">
        <v>135</v>
      </c>
      <c r="G139" s="141">
        <v>1.78E-2</v>
      </c>
      <c r="H139" s="141">
        <f t="shared" si="60"/>
        <v>3.2599999999999997E-2</v>
      </c>
      <c r="I139" s="141">
        <v>1.9699999999999999E-2</v>
      </c>
      <c r="J139" s="141">
        <v>1.52E-2</v>
      </c>
      <c r="K139" s="141"/>
      <c r="M139" s="153">
        <v>1.78E-2</v>
      </c>
      <c r="N139" s="153">
        <v>3.2599999999999997E-2</v>
      </c>
      <c r="O139" s="153">
        <v>1.9699999999999999E-2</v>
      </c>
      <c r="P139" s="141">
        <v>2.5100000000000001E-2</v>
      </c>
      <c r="Q139" s="141"/>
      <c r="S139" s="154"/>
      <c r="T139" s="154"/>
      <c r="U139" s="154"/>
      <c r="V139" s="155">
        <f t="shared" si="61"/>
        <v>-9.9000000000000008E-3</v>
      </c>
      <c r="W139" s="155"/>
      <c r="X139" s="164"/>
      <c r="Y139" s="209"/>
      <c r="Z139" s="210"/>
      <c r="AA139" s="210"/>
      <c r="AB139" s="210"/>
      <c r="AC139" s="211"/>
    </row>
    <row r="140" spans="1:29" ht="19.5" customHeight="1">
      <c r="A140" s="71"/>
      <c r="B140" s="20">
        <f t="shared" si="59"/>
        <v>89</v>
      </c>
      <c r="C140" s="72"/>
      <c r="D140" s="28" t="s">
        <v>151</v>
      </c>
      <c r="E140" s="166" t="s">
        <v>158</v>
      </c>
      <c r="F140" s="29" t="s">
        <v>135</v>
      </c>
      <c r="G140" s="141">
        <v>1.78E-2</v>
      </c>
      <c r="H140" s="141">
        <f t="shared" si="60"/>
        <v>3.2599999999999997E-2</v>
      </c>
      <c r="I140" s="141">
        <v>1.9699999999999999E-2</v>
      </c>
      <c r="J140" s="141">
        <v>1.52E-2</v>
      </c>
      <c r="K140" s="141"/>
      <c r="M140" s="153">
        <v>1.78E-2</v>
      </c>
      <c r="N140" s="153">
        <v>3.2599999999999997E-2</v>
      </c>
      <c r="O140" s="153">
        <v>1.9699999999999999E-2</v>
      </c>
      <c r="P140" s="141">
        <v>2.5100000000000001E-2</v>
      </c>
      <c r="Q140" s="141"/>
      <c r="S140" s="154"/>
      <c r="T140" s="154"/>
      <c r="U140" s="154"/>
      <c r="V140" s="155">
        <f t="shared" si="61"/>
        <v>-9.9000000000000008E-3</v>
      </c>
      <c r="W140" s="155"/>
      <c r="X140" s="164"/>
      <c r="Y140" s="209"/>
      <c r="Z140" s="210"/>
      <c r="AA140" s="210"/>
      <c r="AB140" s="210"/>
      <c r="AC140" s="211"/>
    </row>
    <row r="141" spans="1:29" ht="19.5" customHeight="1">
      <c r="A141" s="71"/>
      <c r="B141" s="20">
        <f t="shared" si="59"/>
        <v>90</v>
      </c>
      <c r="C141" s="72"/>
      <c r="D141" s="28" t="s">
        <v>151</v>
      </c>
      <c r="E141" s="166" t="s">
        <v>159</v>
      </c>
      <c r="F141" s="29" t="s">
        <v>135</v>
      </c>
      <c r="G141" s="141">
        <v>1.78E-2</v>
      </c>
      <c r="H141" s="141">
        <f t="shared" si="60"/>
        <v>3.2599999999999997E-2</v>
      </c>
      <c r="I141" s="141">
        <v>1.9699999999999999E-2</v>
      </c>
      <c r="J141" s="141">
        <v>1.52E-2</v>
      </c>
      <c r="K141" s="141"/>
      <c r="M141" s="153">
        <v>1.78E-2</v>
      </c>
      <c r="N141" s="153">
        <v>3.2599999999999997E-2</v>
      </c>
      <c r="O141" s="153">
        <v>1.9699999999999999E-2</v>
      </c>
      <c r="P141" s="141">
        <v>2.5100000000000001E-2</v>
      </c>
      <c r="Q141" s="141"/>
      <c r="S141" s="154"/>
      <c r="T141" s="154"/>
      <c r="U141" s="154"/>
      <c r="V141" s="155">
        <f t="shared" si="61"/>
        <v>-9.9000000000000008E-3</v>
      </c>
      <c r="W141" s="155"/>
      <c r="X141" s="164"/>
      <c r="Y141" s="194"/>
      <c r="Z141" s="195"/>
      <c r="AA141" s="195"/>
      <c r="AB141" s="195"/>
      <c r="AC141" s="196"/>
    </row>
    <row r="142" spans="1:29">
      <c r="M142" s="4"/>
      <c r="N142" s="4"/>
      <c r="O142" s="4"/>
      <c r="X142" s="164"/>
    </row>
    <row r="143" spans="1:29" ht="19.5" customHeight="1">
      <c r="D143" s="184" t="s">
        <v>160</v>
      </c>
      <c r="E143" s="202"/>
      <c r="F143" s="130"/>
      <c r="G143" s="131"/>
      <c r="H143" s="132"/>
      <c r="I143" s="132"/>
      <c r="J143" s="132"/>
      <c r="K143" s="133"/>
      <c r="L143" s="151"/>
      <c r="M143" s="131"/>
      <c r="N143" s="132"/>
      <c r="O143" s="132"/>
      <c r="P143" s="132"/>
      <c r="Q143" s="133"/>
      <c r="R143" s="151"/>
      <c r="S143" s="131"/>
      <c r="T143" s="132"/>
      <c r="U143" s="132"/>
      <c r="V143" s="132"/>
      <c r="W143" s="133"/>
      <c r="X143" s="164"/>
    </row>
    <row r="144" spans="1:29">
      <c r="M144" s="4"/>
      <c r="N144" s="4"/>
      <c r="O144" s="4"/>
      <c r="X144" s="164"/>
    </row>
    <row r="145" spans="1:29" ht="21.75" customHeight="1">
      <c r="A145" s="71"/>
      <c r="B145" s="20">
        <f>SUM(B141)+1</f>
        <v>91</v>
      </c>
      <c r="C145" s="72"/>
      <c r="D145" s="28" t="s">
        <v>161</v>
      </c>
      <c r="E145" s="74" t="s">
        <v>162</v>
      </c>
      <c r="F145" s="29" t="s">
        <v>135</v>
      </c>
      <c r="G145" s="141" t="s">
        <v>163</v>
      </c>
      <c r="H145" s="141">
        <v>8.4599999999999995E-2</v>
      </c>
      <c r="I145" s="141">
        <v>2.2259047970674788E-2</v>
      </c>
      <c r="J145" s="141" t="s">
        <v>163</v>
      </c>
      <c r="K145" s="141"/>
      <c r="M145" s="153" t="s">
        <v>163</v>
      </c>
      <c r="N145" s="153">
        <v>8.4599999999999995E-2</v>
      </c>
      <c r="O145" s="153">
        <v>2.2259047970674788E-2</v>
      </c>
      <c r="P145" s="141" t="s">
        <v>163</v>
      </c>
      <c r="Q145" s="141"/>
      <c r="S145" s="154"/>
      <c r="T145" s="154"/>
      <c r="U145" s="154"/>
      <c r="V145" s="155" t="str">
        <f t="shared" ref="V145:V146" si="62">IFERROR(J145-P145,"-")</f>
        <v>-</v>
      </c>
      <c r="W145" s="155"/>
      <c r="X145" s="164"/>
      <c r="Y145" s="191"/>
      <c r="Z145" s="192"/>
      <c r="AA145" s="192"/>
      <c r="AB145" s="192"/>
      <c r="AC145" s="193"/>
    </row>
    <row r="146" spans="1:29" ht="21.75" customHeight="1">
      <c r="A146" s="71"/>
      <c r="B146" s="20">
        <f>SUM(B145)+1</f>
        <v>92</v>
      </c>
      <c r="C146" s="72"/>
      <c r="D146" s="28" t="s">
        <v>164</v>
      </c>
      <c r="E146" s="74" t="s">
        <v>165</v>
      </c>
      <c r="F146" s="29" t="s">
        <v>135</v>
      </c>
      <c r="G146" s="141" t="s">
        <v>163</v>
      </c>
      <c r="H146" s="141" t="s">
        <v>163</v>
      </c>
      <c r="I146" s="141" t="s">
        <v>163</v>
      </c>
      <c r="J146" s="141" t="s">
        <v>163</v>
      </c>
      <c r="K146" s="141"/>
      <c r="M146" s="153" t="s">
        <v>163</v>
      </c>
      <c r="N146" s="153" t="s">
        <v>163</v>
      </c>
      <c r="O146" s="153" t="s">
        <v>163</v>
      </c>
      <c r="P146" s="141" t="s">
        <v>163</v>
      </c>
      <c r="Q146" s="141"/>
      <c r="S146" s="154"/>
      <c r="T146" s="154"/>
      <c r="U146" s="154"/>
      <c r="V146" s="155" t="str">
        <f t="shared" si="62"/>
        <v>-</v>
      </c>
      <c r="W146" s="155"/>
      <c r="X146" s="164"/>
      <c r="Y146" s="194"/>
      <c r="Z146" s="195"/>
      <c r="AA146" s="195"/>
      <c r="AB146" s="195"/>
      <c r="AC146" s="196"/>
    </row>
    <row r="147" spans="1:29" ht="15" customHeight="1">
      <c r="Y147" s="167"/>
      <c r="Z147" s="167"/>
      <c r="AA147" s="167"/>
      <c r="AB147" s="167"/>
      <c r="AC147" s="167"/>
    </row>
  </sheetData>
  <mergeCells count="88">
    <mergeCell ref="Y125:AC130"/>
    <mergeCell ref="D132:E132"/>
    <mergeCell ref="Y134:AC141"/>
    <mergeCell ref="D143:E143"/>
    <mergeCell ref="Y145:AC146"/>
    <mergeCell ref="D123:E123"/>
    <mergeCell ref="Y89:AC89"/>
    <mergeCell ref="D91:E91"/>
    <mergeCell ref="Y94:AC94"/>
    <mergeCell ref="Y95:AC95"/>
    <mergeCell ref="Y96:AC96"/>
    <mergeCell ref="Y97:AC97"/>
    <mergeCell ref="D98:E98"/>
    <mergeCell ref="D105:E105"/>
    <mergeCell ref="D107:E107"/>
    <mergeCell ref="Y109:AC114"/>
    <mergeCell ref="Y116:AC121"/>
    <mergeCell ref="Y88:AC88"/>
    <mergeCell ref="D75:E75"/>
    <mergeCell ref="Y77:AC77"/>
    <mergeCell ref="Y78:AC78"/>
    <mergeCell ref="Y79:AC79"/>
    <mergeCell ref="Y80:AC80"/>
    <mergeCell ref="Y81:AC81"/>
    <mergeCell ref="Y82:AC82"/>
    <mergeCell ref="Y83:AC83"/>
    <mergeCell ref="Y84:AC84"/>
    <mergeCell ref="Y85:AC86"/>
    <mergeCell ref="Y87:AC87"/>
    <mergeCell ref="D71:E71"/>
    <mergeCell ref="Y71:AC71"/>
    <mergeCell ref="D72:E72"/>
    <mergeCell ref="Y72:AC72"/>
    <mergeCell ref="D73:E73"/>
    <mergeCell ref="Y73:AC73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ECFD-C7FB-4605-BE38-2152E6A25922}">
  <sheetPr>
    <tabColor rgb="FFFF4D16"/>
  </sheetPr>
  <dimension ref="A2:AC147"/>
  <sheetViews>
    <sheetView tabSelected="1" zoomScale="50" zoomScaleNormal="50" workbookViewId="0">
      <pane xSplit="6" ySplit="4" topLeftCell="G5" activePane="bottomRight" state="frozen"/>
      <selection activeCell="Y75" sqref="Y75"/>
      <selection pane="topRight" activeCell="Y75" sqref="Y75"/>
      <selection pane="bottomLeft" activeCell="Y75" sqref="Y75"/>
      <selection pane="bottomRight" activeCell="Y75" sqref="Y75"/>
    </sheetView>
  </sheetViews>
  <sheetFormatPr defaultColWidth="9.140625" defaultRowHeight="15"/>
  <cols>
    <col min="1" max="1" width="2.7109375" style="4" customWidth="1"/>
    <col min="2" max="2" width="7.7109375" style="6" customWidth="1"/>
    <col min="3" max="3" width="6.42578125" style="7" customWidth="1"/>
    <col min="4" max="4" width="94.140625" style="8" bestFit="1" customWidth="1"/>
    <col min="5" max="5" width="15.5703125" style="4" customWidth="1"/>
    <col min="6" max="6" width="16.28515625" style="4" customWidth="1"/>
    <col min="7" max="11" width="15.5703125" style="4" customWidth="1"/>
    <col min="12" max="12" width="7.42578125" style="5" customWidth="1"/>
    <col min="13" max="13" width="15.5703125" style="5" customWidth="1"/>
    <col min="14" max="14" width="16.85546875" style="5" bestFit="1" customWidth="1"/>
    <col min="15" max="17" width="15.5703125" style="5" customWidth="1"/>
    <col min="18" max="18" width="7.42578125" style="5" customWidth="1"/>
    <col min="19" max="21" width="15.5703125" style="5" customWidth="1"/>
    <col min="22" max="22" width="18.42578125" style="5" bestFit="1" customWidth="1"/>
    <col min="23" max="23" width="15.5703125" style="5" customWidth="1"/>
    <col min="24" max="24" width="18.85546875" style="5" customWidth="1"/>
    <col min="25" max="28" width="20.5703125" style="5" customWidth="1"/>
    <col min="29" max="29" width="70.42578125" style="5" customWidth="1"/>
    <col min="30" max="16384" width="9.140625" style="5"/>
  </cols>
  <sheetData>
    <row r="2" spans="1:29" ht="32.25" customHeight="1">
      <c r="A2" s="1"/>
      <c r="B2" s="1"/>
      <c r="C2" s="2"/>
      <c r="D2" s="3" t="s">
        <v>166</v>
      </c>
      <c r="G2" s="181" t="str">
        <f>'MOD0186 (EE)'!G2</f>
        <v>JUNE-23  MOD0186</v>
      </c>
      <c r="H2" s="182"/>
      <c r="I2" s="182"/>
      <c r="J2" s="182"/>
      <c r="K2" s="183"/>
      <c r="M2" s="181" t="str">
        <f>'MOD0186 (EE)'!M2</f>
        <v>MAR-23  MOD0186</v>
      </c>
      <c r="N2" s="182"/>
      <c r="O2" s="182"/>
      <c r="P2" s="182"/>
      <c r="Q2" s="183"/>
      <c r="S2" s="181" t="s">
        <v>3</v>
      </c>
      <c r="T2" s="182"/>
      <c r="U2" s="182"/>
      <c r="V2" s="182"/>
      <c r="W2" s="183"/>
      <c r="Y2" s="181" t="s">
        <v>4</v>
      </c>
      <c r="Z2" s="182"/>
      <c r="AA2" s="182"/>
      <c r="AB2" s="182"/>
      <c r="AC2" s="183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.5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4" t="s">
        <v>14</v>
      </c>
      <c r="E6" s="185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G31</f>
        <v>468.44240825737103</v>
      </c>
      <c r="H8" s="24">
        <f t="shared" ref="H8:K8" si="0">H31</f>
        <v>651.1406050617702</v>
      </c>
      <c r="I8" s="24">
        <f>O8</f>
        <v>514.47194376608343</v>
      </c>
      <c r="J8" s="24">
        <f t="shared" si="0"/>
        <v>508.57230691422433</v>
      </c>
      <c r="K8" s="24">
        <f t="shared" si="0"/>
        <v>547.58744655802968</v>
      </c>
      <c r="L8" s="25"/>
      <c r="M8" s="24">
        <v>468.44240825737103</v>
      </c>
      <c r="N8" s="24">
        <v>651.1406050617702</v>
      </c>
      <c r="O8" s="24">
        <v>514.47194376608343</v>
      </c>
      <c r="P8" s="24">
        <v>540.54063070724567</v>
      </c>
      <c r="Q8" s="24">
        <v>542.42104169900836</v>
      </c>
      <c r="R8" s="26"/>
      <c r="S8" s="24">
        <f t="shared" ref="S8:W8" si="1">G8-M8</f>
        <v>0</v>
      </c>
      <c r="T8" s="24">
        <f t="shared" si="1"/>
        <v>0</v>
      </c>
      <c r="U8" s="24">
        <f t="shared" si="1"/>
        <v>0</v>
      </c>
      <c r="V8" s="24">
        <f t="shared" si="1"/>
        <v>-31.968323793021341</v>
      </c>
      <c r="W8" s="24">
        <f t="shared" si="1"/>
        <v>5.166404859021327</v>
      </c>
      <c r="X8" s="27"/>
      <c r="Y8" s="169"/>
      <c r="Z8" s="170"/>
      <c r="AA8" s="170"/>
      <c r="AB8" s="170"/>
      <c r="AC8" s="171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2"/>
      <c r="Z9" s="173"/>
      <c r="AA9" s="173"/>
      <c r="AB9" s="173"/>
      <c r="AC9" s="174"/>
    </row>
    <row r="10" spans="1:29" ht="19.5" customHeight="1">
      <c r="B10" s="20">
        <f>B8+1</f>
        <v>2</v>
      </c>
      <c r="D10" s="178" t="s">
        <v>18</v>
      </c>
      <c r="E10" s="178"/>
      <c r="F10" s="29" t="s">
        <v>19</v>
      </c>
      <c r="G10" s="30">
        <f>G73</f>
        <v>3.982186908667705E-2</v>
      </c>
      <c r="H10" s="30">
        <f>H73</f>
        <v>5.63318769762646E-2</v>
      </c>
      <c r="I10" s="30">
        <f>O10</f>
        <v>-0.10662259507148397</v>
      </c>
      <c r="J10" s="30">
        <f t="shared" ref="J10:K10" si="2">J73</f>
        <v>4.8553971368955562E-2</v>
      </c>
      <c r="K10" s="30">
        <f t="shared" si="2"/>
        <v>4.1206660254767158E-2</v>
      </c>
      <c r="L10" s="31"/>
      <c r="M10" s="30">
        <v>3.982186908667705E-2</v>
      </c>
      <c r="N10" s="30">
        <v>5.63318769762646E-2</v>
      </c>
      <c r="O10" s="30">
        <v>-0.10662259507148397</v>
      </c>
      <c r="P10" s="30">
        <v>8.7751920892968016E-2</v>
      </c>
      <c r="Q10" s="30">
        <v>4.392475190686973E-3</v>
      </c>
      <c r="R10" s="31"/>
      <c r="S10" s="30">
        <f t="shared" ref="S10:W12" si="3">G10-M10</f>
        <v>0</v>
      </c>
      <c r="T10" s="30">
        <f t="shared" si="3"/>
        <v>0</v>
      </c>
      <c r="U10" s="30">
        <f t="shared" si="3"/>
        <v>0</v>
      </c>
      <c r="V10" s="30">
        <f t="shared" si="3"/>
        <v>-3.9197949524012454E-2</v>
      </c>
      <c r="W10" s="30">
        <f t="shared" si="3"/>
        <v>3.6814185064080185E-2</v>
      </c>
      <c r="Y10" s="172"/>
      <c r="Z10" s="173"/>
      <c r="AA10" s="173"/>
      <c r="AB10" s="173"/>
      <c r="AC10" s="174"/>
    </row>
    <row r="11" spans="1:29" ht="19.5" customHeight="1">
      <c r="B11" s="20">
        <f t="shared" ref="B11" si="4">B10+1</f>
        <v>3</v>
      </c>
      <c r="D11" s="178" t="s">
        <v>20</v>
      </c>
      <c r="E11" s="178"/>
      <c r="F11" s="29" t="s">
        <v>19</v>
      </c>
      <c r="G11" s="30">
        <f>G61</f>
        <v>0.78711499579203192</v>
      </c>
      <c r="H11" s="30">
        <f>H61</f>
        <v>0.47881375141670363</v>
      </c>
      <c r="I11" s="30">
        <f t="shared" ref="I11:K11" si="5">I61</f>
        <v>-0.41562133028657566</v>
      </c>
      <c r="J11" s="30">
        <f t="shared" si="5"/>
        <v>-0.19610581699385443</v>
      </c>
      <c r="K11" s="30">
        <f t="shared" si="5"/>
        <v>0.8658575727260962</v>
      </c>
      <c r="L11" s="31"/>
      <c r="M11" s="30">
        <v>0.78711499579203192</v>
      </c>
      <c r="N11" s="30">
        <v>0.47881375141670363</v>
      </c>
      <c r="O11" s="30">
        <v>-0.4139756967859558</v>
      </c>
      <c r="P11" s="30">
        <v>0.31075943956445706</v>
      </c>
      <c r="Q11" s="30">
        <v>-9.4400638255688341E-3</v>
      </c>
      <c r="R11" s="31"/>
      <c r="S11" s="30">
        <f t="shared" si="3"/>
        <v>0</v>
      </c>
      <c r="T11" s="30">
        <f t="shared" si="3"/>
        <v>0</v>
      </c>
      <c r="U11" s="30">
        <f t="shared" si="3"/>
        <v>-1.6456335006198586E-3</v>
      </c>
      <c r="V11" s="30">
        <f t="shared" si="3"/>
        <v>-0.50686525655831149</v>
      </c>
      <c r="W11" s="30">
        <f t="shared" si="3"/>
        <v>0.87529763655166504</v>
      </c>
      <c r="Y11" s="172"/>
      <c r="Z11" s="173"/>
      <c r="AA11" s="173"/>
      <c r="AB11" s="173"/>
      <c r="AC11" s="174"/>
    </row>
    <row r="12" spans="1:29" s="27" customFormat="1" ht="30.75" customHeight="1">
      <c r="A12" s="32"/>
      <c r="B12" s="20">
        <f>B11+1</f>
        <v>4</v>
      </c>
      <c r="C12" s="33"/>
      <c r="D12" s="179" t="s">
        <v>21</v>
      </c>
      <c r="E12" s="180"/>
      <c r="F12" s="23" t="s">
        <v>19</v>
      </c>
      <c r="G12" s="34">
        <v>1.6154552311766768E-2</v>
      </c>
      <c r="H12" s="34">
        <f>(H8/G8)-1</f>
        <v>0.39001207743774846</v>
      </c>
      <c r="I12" s="34">
        <f t="shared" ref="I12:K12" si="6">(I8/H8)-1</f>
        <v>-0.20989116672077568</v>
      </c>
      <c r="J12" s="34">
        <f t="shared" si="6"/>
        <v>-1.1467363620787707E-2</v>
      </c>
      <c r="K12" s="34">
        <f t="shared" si="6"/>
        <v>7.6715029728084749E-2</v>
      </c>
      <c r="L12" s="35"/>
      <c r="M12" s="34">
        <v>1.6154552311766768E-2</v>
      </c>
      <c r="N12" s="34">
        <v>0.39001207743774846</v>
      </c>
      <c r="O12" s="34">
        <v>-0.20989116672077568</v>
      </c>
      <c r="P12" s="34">
        <v>5.0670764960148995E-2</v>
      </c>
      <c r="Q12" s="34">
        <v>3.4787597544745363E-3</v>
      </c>
      <c r="R12" s="35"/>
      <c r="S12" s="34">
        <f t="shared" si="3"/>
        <v>0</v>
      </c>
      <c r="T12" s="34">
        <f t="shared" si="3"/>
        <v>0</v>
      </c>
      <c r="U12" s="34">
        <f t="shared" si="3"/>
        <v>0</v>
      </c>
      <c r="V12" s="34">
        <f t="shared" si="3"/>
        <v>-6.2138128580936702E-2</v>
      </c>
      <c r="W12" s="34">
        <f t="shared" si="3"/>
        <v>7.3236269973610213E-2</v>
      </c>
      <c r="Y12" s="175"/>
      <c r="Z12" s="176"/>
      <c r="AA12" s="176"/>
      <c r="AB12" s="176"/>
      <c r="AC12" s="177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4" t="s">
        <v>22</v>
      </c>
      <c r="E15" s="185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v>428.76049236550989</v>
      </c>
      <c r="H17" s="39">
        <v>521.98852284665043</v>
      </c>
      <c r="I17" s="39">
        <v>432.63569086784946</v>
      </c>
      <c r="J17" s="39">
        <v>425.84437784667455</v>
      </c>
      <c r="K17" s="39">
        <v>439.33218331552047</v>
      </c>
      <c r="L17" s="40"/>
      <c r="M17" s="39">
        <v>428.76049236550989</v>
      </c>
      <c r="N17" s="39">
        <v>521.98852284665043</v>
      </c>
      <c r="O17" s="39">
        <v>449.01759048073819</v>
      </c>
      <c r="P17" s="39">
        <v>432.82145448098589</v>
      </c>
      <c r="Q17" s="39">
        <v>438.20268005461338</v>
      </c>
      <c r="R17" s="41"/>
      <c r="S17" s="39">
        <f t="shared" ref="S17:W22" si="7">G17-M17</f>
        <v>0</v>
      </c>
      <c r="T17" s="39">
        <f t="shared" si="7"/>
        <v>0</v>
      </c>
      <c r="U17" s="39">
        <f t="shared" si="7"/>
        <v>-16.381899612888731</v>
      </c>
      <c r="V17" s="39">
        <f t="shared" si="7"/>
        <v>-6.9770766343113451</v>
      </c>
      <c r="W17" s="39">
        <f t="shared" si="7"/>
        <v>1.1295032609070859</v>
      </c>
      <c r="Y17" s="169" t="s">
        <v>25</v>
      </c>
      <c r="Z17" s="170"/>
      <c r="AA17" s="170"/>
      <c r="AB17" s="170"/>
      <c r="AC17" s="171"/>
    </row>
    <row r="18" spans="1:29" ht="19.5" customHeight="1">
      <c r="B18" s="20">
        <f>B17+1</f>
        <v>6</v>
      </c>
      <c r="D18" s="28" t="s">
        <v>26</v>
      </c>
      <c r="E18" s="29" t="s">
        <v>27</v>
      </c>
      <c r="F18" s="29" t="s">
        <v>24</v>
      </c>
      <c r="G18" s="39">
        <v>0</v>
      </c>
      <c r="H18" s="39">
        <v>0.98750000000000004</v>
      </c>
      <c r="I18" s="39">
        <v>1.7373663101604278</v>
      </c>
      <c r="J18" s="39">
        <v>2.0445885323826505</v>
      </c>
      <c r="K18" s="39">
        <v>2.5937277183600713</v>
      </c>
      <c r="L18" s="40"/>
      <c r="M18" s="39">
        <v>0</v>
      </c>
      <c r="N18" s="39">
        <v>0.98750000000000004</v>
      </c>
      <c r="O18" s="39">
        <v>1.7373663101604278</v>
      </c>
      <c r="P18" s="39">
        <v>2.0445885323826505</v>
      </c>
      <c r="Q18" s="39">
        <v>2.5937277183600713</v>
      </c>
      <c r="R18" s="41"/>
      <c r="S18" s="39">
        <f t="shared" si="7"/>
        <v>0</v>
      </c>
      <c r="T18" s="39">
        <f t="shared" si="7"/>
        <v>0</v>
      </c>
      <c r="U18" s="39">
        <f t="shared" si="7"/>
        <v>0</v>
      </c>
      <c r="V18" s="39">
        <f t="shared" si="7"/>
        <v>0</v>
      </c>
      <c r="W18" s="39">
        <f t="shared" si="7"/>
        <v>0</v>
      </c>
      <c r="Y18" s="172"/>
      <c r="Z18" s="173"/>
      <c r="AA18" s="173"/>
      <c r="AB18" s="173"/>
      <c r="AC18" s="174"/>
    </row>
    <row r="19" spans="1:29" ht="19.5" customHeight="1">
      <c r="B19" s="20">
        <f>B18+1</f>
        <v>7</v>
      </c>
      <c r="D19" s="28" t="s">
        <v>28</v>
      </c>
      <c r="E19" s="29" t="s">
        <v>29</v>
      </c>
      <c r="F19" s="29" t="s">
        <v>24</v>
      </c>
      <c r="G19" s="39">
        <v>2.7462875901387192E-2</v>
      </c>
      <c r="H19" s="39">
        <v>-1.1368683772161603E-15</v>
      </c>
      <c r="I19" s="39">
        <v>-1.1368683772161603E-15</v>
      </c>
      <c r="J19" s="39">
        <v>-1.1368683772161603E-15</v>
      </c>
      <c r="K19" s="39">
        <v>-1.1368683772161603E-15</v>
      </c>
      <c r="L19" s="40"/>
      <c r="M19" s="39">
        <v>2.7462875901387192E-2</v>
      </c>
      <c r="N19" s="39">
        <v>-1.1368683772161603E-15</v>
      </c>
      <c r="O19" s="39">
        <v>-1.1368683772161603E-15</v>
      </c>
      <c r="P19" s="39">
        <v>-1.1368683772161603E-15</v>
      </c>
      <c r="Q19" s="39">
        <v>-1.1368683772161603E-15</v>
      </c>
      <c r="R19" s="41"/>
      <c r="S19" s="39">
        <f t="shared" si="7"/>
        <v>0</v>
      </c>
      <c r="T19" s="39">
        <f t="shared" si="7"/>
        <v>0</v>
      </c>
      <c r="U19" s="39">
        <f t="shared" si="7"/>
        <v>0</v>
      </c>
      <c r="V19" s="39">
        <f t="shared" si="7"/>
        <v>0</v>
      </c>
      <c r="W19" s="39">
        <f t="shared" si="7"/>
        <v>0</v>
      </c>
      <c r="Y19" s="172"/>
      <c r="Z19" s="173"/>
      <c r="AA19" s="173"/>
      <c r="AB19" s="173"/>
      <c r="AC19" s="174"/>
    </row>
    <row r="20" spans="1:29" ht="19.5" customHeight="1">
      <c r="B20" s="20">
        <f t="shared" ref="B20:B21" si="8">B19+1</f>
        <v>8</v>
      </c>
      <c r="D20" s="28" t="s">
        <v>30</v>
      </c>
      <c r="E20" s="29" t="s">
        <v>31</v>
      </c>
      <c r="F20" s="29" t="s">
        <v>24</v>
      </c>
      <c r="G20" s="39">
        <v>3.1698508306268276</v>
      </c>
      <c r="H20" s="39">
        <v>2.5798173983748613</v>
      </c>
      <c r="I20" s="39">
        <v>2.8726841971763886</v>
      </c>
      <c r="J20" s="39">
        <v>3.1883471971763884</v>
      </c>
      <c r="K20" s="39">
        <v>3.0490515607019884</v>
      </c>
      <c r="L20" s="40"/>
      <c r="M20" s="39">
        <v>3.1698508306268276</v>
      </c>
      <c r="N20" s="39">
        <v>2.5798173983748613</v>
      </c>
      <c r="O20" s="39">
        <v>2.8726841971763886</v>
      </c>
      <c r="P20" s="39">
        <v>3.1883471971763884</v>
      </c>
      <c r="Q20" s="39">
        <v>3.0490515607019884</v>
      </c>
      <c r="R20" s="41"/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  <c r="W20" s="39">
        <f t="shared" si="7"/>
        <v>0</v>
      </c>
      <c r="Y20" s="172"/>
      <c r="Z20" s="173"/>
      <c r="AA20" s="173"/>
      <c r="AB20" s="173"/>
      <c r="AC20" s="174"/>
    </row>
    <row r="21" spans="1:29" ht="19.5" customHeight="1">
      <c r="B21" s="20">
        <f t="shared" si="8"/>
        <v>9</v>
      </c>
      <c r="D21" s="28" t="s">
        <v>32</v>
      </c>
      <c r="E21" s="29" t="s">
        <v>33</v>
      </c>
      <c r="F21" s="29" t="s">
        <v>24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7"/>
        <v>0</v>
      </c>
      <c r="T21" s="39">
        <f t="shared" si="7"/>
        <v>0</v>
      </c>
      <c r="U21" s="39">
        <f t="shared" si="7"/>
        <v>0</v>
      </c>
      <c r="V21" s="39">
        <f t="shared" si="7"/>
        <v>0</v>
      </c>
      <c r="W21" s="39">
        <f t="shared" si="7"/>
        <v>0</v>
      </c>
      <c r="Y21" s="172"/>
      <c r="Z21" s="173"/>
      <c r="AA21" s="173"/>
      <c r="AB21" s="173"/>
      <c r="AC21" s="174"/>
    </row>
    <row r="22" spans="1:29" s="27" customFormat="1" ht="29.25" customHeight="1">
      <c r="A22" s="42"/>
      <c r="B22" s="20">
        <f>B21+1</f>
        <v>10</v>
      </c>
      <c r="C22" s="43"/>
      <c r="D22" s="21" t="s">
        <v>34</v>
      </c>
      <c r="E22" s="44" t="s">
        <v>35</v>
      </c>
      <c r="F22" s="45" t="s">
        <v>24</v>
      </c>
      <c r="G22" s="46">
        <f>SUM(G17:G21)</f>
        <v>431.95780607203812</v>
      </c>
      <c r="H22" s="46">
        <v>525.55584024502525</v>
      </c>
      <c r="I22" s="46">
        <f t="shared" ref="I22:K22" si="9">SUM(I17:I21)</f>
        <v>437.2457413751863</v>
      </c>
      <c r="J22" s="46">
        <f t="shared" si="9"/>
        <v>431.07731357623356</v>
      </c>
      <c r="K22" s="46">
        <f t="shared" si="9"/>
        <v>444.97496259458251</v>
      </c>
      <c r="L22" s="25"/>
      <c r="M22" s="46">
        <v>431.95780607203812</v>
      </c>
      <c r="N22" s="46">
        <v>525.55584024502525</v>
      </c>
      <c r="O22" s="46">
        <v>453.62764098807503</v>
      </c>
      <c r="P22" s="46">
        <v>438.05439021054491</v>
      </c>
      <c r="Q22" s="46">
        <v>443.84545933367542</v>
      </c>
      <c r="R22" s="26"/>
      <c r="S22" s="46">
        <f t="shared" si="7"/>
        <v>0</v>
      </c>
      <c r="T22" s="46">
        <f t="shared" si="7"/>
        <v>0</v>
      </c>
      <c r="U22" s="46">
        <f t="shared" si="7"/>
        <v>-16.381899612888731</v>
      </c>
      <c r="V22" s="46">
        <f t="shared" si="7"/>
        <v>-6.9770766343113451</v>
      </c>
      <c r="W22" s="46">
        <f t="shared" si="7"/>
        <v>1.1295032609070859</v>
      </c>
      <c r="Y22" s="175"/>
      <c r="Z22" s="176"/>
      <c r="AA22" s="176"/>
      <c r="AB22" s="176"/>
      <c r="AC22" s="177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36</v>
      </c>
      <c r="E24" s="57" t="s">
        <v>37</v>
      </c>
      <c r="F24" s="58"/>
      <c r="G24" s="62">
        <f>'MOD0186 (EE)'!G24</f>
        <v>1.0525261314284649</v>
      </c>
      <c r="H24" s="62">
        <v>1.118876650760557</v>
      </c>
      <c r="I24" s="62">
        <f>'MOD0186 (EE)'!I24</f>
        <v>1.2360034766257399</v>
      </c>
      <c r="J24" s="62">
        <f>'MOD0186 (EE)'!J24</f>
        <v>1.2450319245860968</v>
      </c>
      <c r="K24" s="62">
        <f>'MOD0186 (EE)'!K24</f>
        <v>1.248156029182222</v>
      </c>
      <c r="M24" s="62">
        <v>1.0525261314284649</v>
      </c>
      <c r="N24" s="62">
        <v>1.118876650760557</v>
      </c>
      <c r="O24" s="62">
        <v>1.2411966917132644</v>
      </c>
      <c r="P24" s="62">
        <v>1.2451864149158316</v>
      </c>
      <c r="Q24" s="62">
        <v>1.2395712150403304</v>
      </c>
      <c r="S24" s="62">
        <f t="shared" ref="S24:W26" si="10">G24-M24</f>
        <v>0</v>
      </c>
      <c r="T24" s="62">
        <f t="shared" si="10"/>
        <v>0</v>
      </c>
      <c r="U24" s="62">
        <f t="shared" si="10"/>
        <v>-5.1932150875244609E-3</v>
      </c>
      <c r="V24" s="62">
        <f t="shared" si="10"/>
        <v>-1.5449032973480215E-4</v>
      </c>
      <c r="W24" s="62">
        <f t="shared" si="10"/>
        <v>8.5848141418916057E-3</v>
      </c>
      <c r="Y24" s="191" t="s">
        <v>38</v>
      </c>
      <c r="Z24" s="192"/>
      <c r="AA24" s="192"/>
      <c r="AB24" s="192"/>
      <c r="AC24" s="193"/>
    </row>
    <row r="25" spans="1:29" ht="19.5" customHeight="1">
      <c r="B25" s="20">
        <f>B24+1</f>
        <v>12</v>
      </c>
      <c r="D25" s="28" t="s">
        <v>39</v>
      </c>
      <c r="E25" s="63"/>
      <c r="F25" s="29" t="s">
        <v>17</v>
      </c>
      <c r="G25" s="39">
        <f>G26-G22</f>
        <v>22.689072493291235</v>
      </c>
      <c r="H25" s="39">
        <v>62.476318075979066</v>
      </c>
      <c r="I25" s="39">
        <f t="shared" ref="I25:K25" si="11">I26-I22</f>
        <v>103.19151510434313</v>
      </c>
      <c r="J25" s="39">
        <f t="shared" si="11"/>
        <v>105.6277037909889</v>
      </c>
      <c r="K25" s="39">
        <f t="shared" si="11"/>
        <v>110.42321980297936</v>
      </c>
      <c r="L25" s="40"/>
      <c r="M25" s="39">
        <v>22.689072493291235</v>
      </c>
      <c r="N25" s="39">
        <v>62.476318075979066</v>
      </c>
      <c r="O25" s="39">
        <v>109.41348627601616</v>
      </c>
      <c r="P25" s="39">
        <v>107.40498547386431</v>
      </c>
      <c r="Q25" s="39">
        <v>106.33259598270217</v>
      </c>
      <c r="R25" s="41"/>
      <c r="S25" s="39">
        <f t="shared" si="10"/>
        <v>0</v>
      </c>
      <c r="T25" s="39">
        <f t="shared" si="10"/>
        <v>0</v>
      </c>
      <c r="U25" s="39">
        <f t="shared" si="10"/>
        <v>-6.221971171673033</v>
      </c>
      <c r="V25" s="39">
        <f t="shared" si="10"/>
        <v>-1.7772816828754117</v>
      </c>
      <c r="W25" s="39">
        <f t="shared" si="10"/>
        <v>4.0906238202771874</v>
      </c>
      <c r="Y25" s="194"/>
      <c r="Z25" s="195"/>
      <c r="AA25" s="195"/>
      <c r="AB25" s="195"/>
      <c r="AC25" s="196"/>
    </row>
    <row r="26" spans="1:29" s="27" customFormat="1" ht="29.25" customHeight="1">
      <c r="A26" s="42"/>
      <c r="B26" s="20">
        <f t="shared" ref="B26" si="12">B25+1</f>
        <v>13</v>
      </c>
      <c r="C26" s="43"/>
      <c r="D26" s="21" t="s">
        <v>40</v>
      </c>
      <c r="E26" s="22" t="str">
        <f>E22</f>
        <v>Rt</v>
      </c>
      <c r="F26" s="23" t="s">
        <v>17</v>
      </c>
      <c r="G26" s="24">
        <v>454.64687856532936</v>
      </c>
      <c r="H26" s="24">
        <v>588.03215832100432</v>
      </c>
      <c r="I26" s="24">
        <v>540.43725647952942</v>
      </c>
      <c r="J26" s="24">
        <v>536.70501736722247</v>
      </c>
      <c r="K26" s="24">
        <v>555.39818239756187</v>
      </c>
      <c r="L26" s="25"/>
      <c r="M26" s="24">
        <v>454.64687856532936</v>
      </c>
      <c r="N26" s="24">
        <v>588.03215832100432</v>
      </c>
      <c r="O26" s="24">
        <v>563.04112726409119</v>
      </c>
      <c r="P26" s="24">
        <v>545.45937568440922</v>
      </c>
      <c r="Q26" s="24">
        <v>550.17805531637759</v>
      </c>
      <c r="R26" s="26"/>
      <c r="S26" s="24">
        <f t="shared" si="10"/>
        <v>0</v>
      </c>
      <c r="T26" s="24">
        <f>T25+T22</f>
        <v>0</v>
      </c>
      <c r="U26" s="24">
        <f t="shared" ref="U26:W26" si="13">U25+U22</f>
        <v>-22.603870784561764</v>
      </c>
      <c r="V26" s="24">
        <f t="shared" si="13"/>
        <v>-8.7543583171867567</v>
      </c>
      <c r="W26" s="24">
        <f t="shared" si="13"/>
        <v>5.2201270811842733</v>
      </c>
      <c r="Y26" s="188"/>
      <c r="Z26" s="189"/>
      <c r="AA26" s="189"/>
      <c r="AB26" s="189"/>
      <c r="AC26" s="190"/>
    </row>
    <row r="27" spans="1:29" ht="12.75" customHeight="1">
      <c r="B27" s="64"/>
      <c r="D27" s="65"/>
      <c r="E27" s="66"/>
      <c r="F27" s="67"/>
      <c r="G27" s="68"/>
      <c r="H27" s="69"/>
      <c r="I27" s="69"/>
      <c r="J27" s="69"/>
      <c r="K27" s="69"/>
      <c r="L27" s="40"/>
      <c r="M27" s="69"/>
      <c r="N27" s="69"/>
      <c r="O27" s="69"/>
      <c r="P27" s="69"/>
      <c r="Q27" s="69"/>
      <c r="R27" s="41"/>
      <c r="S27" s="70"/>
      <c r="T27" s="70"/>
      <c r="U27" s="70"/>
      <c r="V27" s="70"/>
      <c r="W27" s="70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41</v>
      </c>
      <c r="E28" s="29" t="s">
        <v>42</v>
      </c>
      <c r="F28" s="29" t="s">
        <v>17</v>
      </c>
      <c r="G28" s="39">
        <f>G31-G26-G29-G30</f>
        <v>0.80982423845978602</v>
      </c>
      <c r="H28" s="39">
        <v>35.140600594560198</v>
      </c>
      <c r="I28" s="39">
        <v>-44.663129682840967</v>
      </c>
      <c r="J28" s="39">
        <v>-23.269961163407412</v>
      </c>
      <c r="K28" s="39">
        <v>0</v>
      </c>
      <c r="L28" s="40"/>
      <c r="M28" s="39">
        <v>0.80982423845978602</v>
      </c>
      <c r="N28" s="39">
        <v>35.140600594560198</v>
      </c>
      <c r="O28" s="39">
        <v>-44.663129682840967</v>
      </c>
      <c r="P28" s="39">
        <v>0</v>
      </c>
      <c r="Q28" s="39">
        <v>0</v>
      </c>
      <c r="R28" s="41"/>
      <c r="S28" s="39">
        <f t="shared" ref="S28:W32" si="14">G28-M28</f>
        <v>0</v>
      </c>
      <c r="T28" s="39">
        <f t="shared" si="14"/>
        <v>0</v>
      </c>
      <c r="U28" s="39">
        <f t="shared" si="14"/>
        <v>0</v>
      </c>
      <c r="V28" s="39">
        <f t="shared" si="14"/>
        <v>-23.269961163407412</v>
      </c>
      <c r="W28" s="39">
        <f t="shared" si="14"/>
        <v>0</v>
      </c>
      <c r="Y28" s="191" t="s">
        <v>43</v>
      </c>
      <c r="Z28" s="192"/>
      <c r="AA28" s="192"/>
      <c r="AB28" s="192"/>
      <c r="AC28" s="193"/>
    </row>
    <row r="29" spans="1:29" ht="19.5" customHeight="1">
      <c r="B29" s="20">
        <f>B28+1</f>
        <v>15</v>
      </c>
      <c r="D29" s="28" t="s">
        <v>44</v>
      </c>
      <c r="E29" s="29" t="s">
        <v>45</v>
      </c>
      <c r="F29" s="29" t="s">
        <v>17</v>
      </c>
      <c r="G29" s="39">
        <v>1.6938366614683011</v>
      </c>
      <c r="H29" s="39">
        <v>-2.3204911637243821</v>
      </c>
      <c r="I29" s="39">
        <v>3.1646886766494902</v>
      </c>
      <c r="J29" s="39">
        <v>0</v>
      </c>
      <c r="K29" s="39">
        <v>0</v>
      </c>
      <c r="L29" s="40"/>
      <c r="M29" s="39">
        <v>1.6938366614683011</v>
      </c>
      <c r="N29" s="39">
        <v>-2.3204911637243821</v>
      </c>
      <c r="O29" s="39">
        <v>3.1646886766494902</v>
      </c>
      <c r="P29" s="39">
        <v>0</v>
      </c>
      <c r="Q29" s="39">
        <v>0</v>
      </c>
      <c r="R29" s="41"/>
      <c r="S29" s="39">
        <f t="shared" si="14"/>
        <v>0</v>
      </c>
      <c r="T29" s="39">
        <f t="shared" si="14"/>
        <v>0</v>
      </c>
      <c r="U29" s="39">
        <f>I29-O29</f>
        <v>0</v>
      </c>
      <c r="V29" s="39">
        <f t="shared" si="14"/>
        <v>0</v>
      </c>
      <c r="W29" s="39">
        <f t="shared" si="14"/>
        <v>0</v>
      </c>
      <c r="Y29" s="194"/>
      <c r="Z29" s="195"/>
      <c r="AA29" s="195"/>
      <c r="AB29" s="195"/>
      <c r="AC29" s="196"/>
    </row>
    <row r="30" spans="1:29" ht="19.5" customHeight="1">
      <c r="B30" s="20">
        <f t="shared" ref="B30" si="15">B29+1</f>
        <v>16</v>
      </c>
      <c r="D30" s="28" t="s">
        <v>46</v>
      </c>
      <c r="E30" s="29" t="s">
        <v>47</v>
      </c>
      <c r="F30" s="29" t="s">
        <v>17</v>
      </c>
      <c r="G30" s="39">
        <v>11.291868792113581</v>
      </c>
      <c r="H30" s="39">
        <v>30.288337309930025</v>
      </c>
      <c r="I30" s="39">
        <v>-7.0411582310511349</v>
      </c>
      <c r="J30" s="39">
        <v>-4.8627492895907602</v>
      </c>
      <c r="K30" s="39">
        <v>-7.8107358395321915</v>
      </c>
      <c r="L30" s="40"/>
      <c r="M30" s="39">
        <v>11.291868792113581</v>
      </c>
      <c r="N30" s="39">
        <v>30.288337309930025</v>
      </c>
      <c r="O30" s="39">
        <v>-7.0707424918162962</v>
      </c>
      <c r="P30" s="39">
        <v>-4.9187449771635343</v>
      </c>
      <c r="Q30" s="39">
        <v>-7.757013617369207</v>
      </c>
      <c r="R30" s="41"/>
      <c r="S30" s="39">
        <f t="shared" si="14"/>
        <v>0</v>
      </c>
      <c r="T30" s="39">
        <f t="shared" si="14"/>
        <v>0</v>
      </c>
      <c r="U30" s="39">
        <f t="shared" si="14"/>
        <v>2.9584260765161297E-2</v>
      </c>
      <c r="V30" s="39">
        <f t="shared" si="14"/>
        <v>5.5995687572774067E-2</v>
      </c>
      <c r="W30" s="39">
        <f t="shared" si="14"/>
        <v>-5.3722222162984501E-2</v>
      </c>
      <c r="Y30" s="188"/>
      <c r="Z30" s="189"/>
      <c r="AA30" s="189"/>
      <c r="AB30" s="189"/>
      <c r="AC30" s="190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v>468.44240825737103</v>
      </c>
      <c r="H31" s="24">
        <v>651.1406050617702</v>
      </c>
      <c r="I31" s="24">
        <v>514.50152802684863</v>
      </c>
      <c r="J31" s="24">
        <v>508.57230691422433</v>
      </c>
      <c r="K31" s="24">
        <v>547.58744655802968</v>
      </c>
      <c r="L31" s="25"/>
      <c r="M31" s="24">
        <v>468.44240825737103</v>
      </c>
      <c r="N31" s="24">
        <v>651.1406050617702</v>
      </c>
      <c r="O31" s="24">
        <v>514.47194376608343</v>
      </c>
      <c r="P31" s="24">
        <v>540.54063070724567</v>
      </c>
      <c r="Q31" s="24">
        <v>542.42104169900836</v>
      </c>
      <c r="R31" s="26"/>
      <c r="S31" s="24">
        <f t="shared" si="14"/>
        <v>0</v>
      </c>
      <c r="T31" s="24">
        <f t="shared" si="14"/>
        <v>0</v>
      </c>
      <c r="U31" s="24">
        <f t="shared" si="14"/>
        <v>2.9584260765204817E-2</v>
      </c>
      <c r="V31" s="24">
        <f t="shared" si="14"/>
        <v>-31.968323793021341</v>
      </c>
      <c r="W31" s="24">
        <f t="shared" si="14"/>
        <v>5.166404859021327</v>
      </c>
      <c r="Y31" s="188"/>
      <c r="Z31" s="189"/>
      <c r="AA31" s="189"/>
      <c r="AB31" s="189"/>
      <c r="AC31" s="190"/>
    </row>
    <row r="32" spans="1:29" s="78" customFormat="1" ht="19.5" customHeight="1">
      <c r="A32" s="71"/>
      <c r="B32" s="20">
        <f>B31+1</f>
        <v>18</v>
      </c>
      <c r="C32" s="72"/>
      <c r="D32" s="73" t="s">
        <v>48</v>
      </c>
      <c r="E32" s="74" t="s">
        <v>16</v>
      </c>
      <c r="F32" s="75" t="s">
        <v>17</v>
      </c>
      <c r="G32" s="76">
        <v>472.35305286541433</v>
      </c>
      <c r="H32" s="76">
        <v>637.99086218776335</v>
      </c>
      <c r="I32" s="76">
        <v>491.89765724228681</v>
      </c>
      <c r="J32" s="76">
        <v>508.57230691422433</v>
      </c>
      <c r="K32" s="76">
        <v>547.58744655802968</v>
      </c>
      <c r="L32" s="77"/>
      <c r="M32" s="76">
        <v>472.35305286541433</v>
      </c>
      <c r="N32" s="76">
        <v>637.95179185692507</v>
      </c>
      <c r="O32" s="76">
        <v>514.47194376608343</v>
      </c>
      <c r="P32" s="76">
        <v>540.54063070724567</v>
      </c>
      <c r="Q32" s="76">
        <v>542.42104169900836</v>
      </c>
      <c r="R32" s="77"/>
      <c r="S32" s="76">
        <f t="shared" si="14"/>
        <v>0</v>
      </c>
      <c r="T32" s="76">
        <f t="shared" si="14"/>
        <v>3.9070330838285372E-2</v>
      </c>
      <c r="U32" s="76">
        <f t="shared" si="14"/>
        <v>-22.574286523796616</v>
      </c>
      <c r="V32" s="76">
        <f t="shared" si="14"/>
        <v>-31.968323793021341</v>
      </c>
      <c r="W32" s="76">
        <f t="shared" si="14"/>
        <v>5.166404859021327</v>
      </c>
      <c r="Y32" s="188"/>
      <c r="Z32" s="189"/>
      <c r="AA32" s="189"/>
      <c r="AB32" s="189"/>
      <c r="AC32" s="190"/>
    </row>
    <row r="33" spans="1:29" ht="12.75" customHeight="1">
      <c r="B33" s="79"/>
      <c r="D33" s="80"/>
      <c r="E33" s="81"/>
      <c r="F33" s="81"/>
      <c r="G33" s="82"/>
      <c r="H33" s="82"/>
      <c r="I33" s="82"/>
      <c r="J33" s="82"/>
      <c r="K33" s="82"/>
      <c r="L33" s="40"/>
      <c r="M33" s="82"/>
      <c r="N33" s="82"/>
      <c r="O33" s="82"/>
      <c r="P33" s="82"/>
      <c r="Q33" s="82"/>
      <c r="R33" s="41"/>
      <c r="S33" s="83"/>
      <c r="T33" s="83"/>
      <c r="U33" s="83"/>
      <c r="V33" s="83"/>
      <c r="W33" s="83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49</v>
      </c>
      <c r="E34" s="29" t="s">
        <v>50</v>
      </c>
      <c r="F34" s="29" t="s">
        <v>17</v>
      </c>
      <c r="G34" s="39">
        <v>468.44240825737103</v>
      </c>
      <c r="H34" s="39">
        <v>651.1406050617702</v>
      </c>
      <c r="I34" s="39">
        <v>514.33602067019342</v>
      </c>
      <c r="J34" s="39">
        <f t="shared" ref="J34:K34" si="16">J31</f>
        <v>508.57230691422433</v>
      </c>
      <c r="K34" s="39">
        <f t="shared" si="16"/>
        <v>547.58744655802968</v>
      </c>
      <c r="L34" s="40"/>
      <c r="M34" s="39">
        <v>468.44240825737103</v>
      </c>
      <c r="N34" s="39">
        <v>651.1406050617702</v>
      </c>
      <c r="O34" s="39">
        <v>514.33602067019342</v>
      </c>
      <c r="P34" s="39">
        <v>540.54063070724567</v>
      </c>
      <c r="Q34" s="39">
        <v>542.42104169900836</v>
      </c>
      <c r="R34" s="41"/>
      <c r="S34" s="39">
        <f t="shared" ref="S34:W35" si="17">G34-M34</f>
        <v>0</v>
      </c>
      <c r="T34" s="39">
        <f t="shared" si="17"/>
        <v>0</v>
      </c>
      <c r="U34" s="168">
        <f t="shared" si="17"/>
        <v>0</v>
      </c>
      <c r="V34" s="39">
        <f t="shared" si="17"/>
        <v>-31.968323793021341</v>
      </c>
      <c r="W34" s="39">
        <f t="shared" si="17"/>
        <v>5.166404859021327</v>
      </c>
      <c r="Y34" s="188"/>
      <c r="Z34" s="189"/>
      <c r="AA34" s="189"/>
      <c r="AB34" s="189"/>
      <c r="AC34" s="190"/>
    </row>
    <row r="35" spans="1:29" ht="19.5" customHeight="1">
      <c r="B35" s="20">
        <f>B34+1</f>
        <v>20</v>
      </c>
      <c r="D35" s="28" t="s">
        <v>51</v>
      </c>
      <c r="E35" s="29" t="s">
        <v>52</v>
      </c>
      <c r="F35" s="29" t="s">
        <v>17</v>
      </c>
      <c r="G35" s="39">
        <f>G34-G31</f>
        <v>0</v>
      </c>
      <c r="H35" s="39">
        <v>0</v>
      </c>
      <c r="I35" s="39">
        <f t="shared" ref="I35:K35" si="18">I34-I31</f>
        <v>-0.16550735665521188</v>
      </c>
      <c r="J35" s="39">
        <f t="shared" si="18"/>
        <v>0</v>
      </c>
      <c r="K35" s="39">
        <f t="shared" si="18"/>
        <v>0</v>
      </c>
      <c r="L35" s="40"/>
      <c r="M35" s="39">
        <v>0</v>
      </c>
      <c r="N35" s="39">
        <v>0</v>
      </c>
      <c r="O35" s="39">
        <v>-0.13592309589000706</v>
      </c>
      <c r="P35" s="39">
        <v>0</v>
      </c>
      <c r="Q35" s="39">
        <v>0</v>
      </c>
      <c r="R35" s="41"/>
      <c r="S35" s="39">
        <f t="shared" si="17"/>
        <v>0</v>
      </c>
      <c r="T35" s="39">
        <f t="shared" si="17"/>
        <v>0</v>
      </c>
      <c r="U35" s="39">
        <f t="shared" si="17"/>
        <v>-2.9584260765204817E-2</v>
      </c>
      <c r="V35" s="39">
        <f t="shared" si="17"/>
        <v>0</v>
      </c>
      <c r="W35" s="39">
        <f t="shared" si="17"/>
        <v>0</v>
      </c>
      <c r="Y35" s="188"/>
      <c r="Z35" s="189"/>
      <c r="AA35" s="189"/>
      <c r="AB35" s="189"/>
      <c r="AC35" s="190"/>
    </row>
    <row r="36" spans="1:29">
      <c r="D36" s="7"/>
      <c r="E36" s="7"/>
      <c r="F36" s="7"/>
      <c r="G36" s="84"/>
      <c r="H36" s="84"/>
      <c r="I36" s="84"/>
      <c r="J36" s="84"/>
      <c r="K36" s="84"/>
      <c r="L36" s="85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4"/>
      <c r="Y36" s="19"/>
      <c r="Z36" s="19"/>
      <c r="AA36" s="19"/>
      <c r="AB36" s="19"/>
      <c r="AC36" s="19"/>
    </row>
    <row r="37" spans="1:29" ht="31.5" customHeight="1">
      <c r="A37" s="42"/>
      <c r="B37" s="86"/>
      <c r="C37" s="43"/>
      <c r="D37" s="184" t="s">
        <v>53</v>
      </c>
      <c r="E37" s="185"/>
      <c r="F37" s="16"/>
      <c r="G37" s="87"/>
      <c r="H37" s="88"/>
      <c r="I37" s="88"/>
      <c r="J37" s="88"/>
      <c r="K37" s="89"/>
      <c r="L37" s="85"/>
      <c r="M37" s="87"/>
      <c r="N37" s="88"/>
      <c r="O37" s="88"/>
      <c r="P37" s="88"/>
      <c r="Q37" s="89"/>
      <c r="R37" s="85"/>
      <c r="S37" s="87"/>
      <c r="T37" s="88"/>
      <c r="U37" s="88"/>
      <c r="V37" s="88"/>
      <c r="W37" s="89"/>
      <c r="Y37" s="19"/>
      <c r="Z37" s="19"/>
      <c r="AA37" s="19"/>
      <c r="AB37" s="19"/>
      <c r="AC37" s="19"/>
    </row>
    <row r="38" spans="1:29">
      <c r="D38" s="7"/>
      <c r="E38" s="7"/>
      <c r="F38" s="7"/>
      <c r="G38" s="84"/>
      <c r="H38" s="84"/>
      <c r="I38" s="84"/>
      <c r="J38" s="84"/>
      <c r="K38" s="84"/>
      <c r="L38" s="85"/>
      <c r="M38" s="84"/>
      <c r="N38" s="84"/>
      <c r="O38" s="84"/>
      <c r="P38" s="84"/>
      <c r="Q38" s="84"/>
      <c r="R38" s="85"/>
      <c r="S38" s="84"/>
      <c r="T38" s="84"/>
      <c r="U38" s="84"/>
      <c r="V38" s="84"/>
      <c r="W38" s="84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6" t="s">
        <v>54</v>
      </c>
      <c r="E39" s="187"/>
      <c r="F39" s="29" t="s">
        <v>55</v>
      </c>
      <c r="G39" s="90">
        <v>14246.053359993395</v>
      </c>
      <c r="H39" s="90">
        <v>14252.295384781399</v>
      </c>
      <c r="I39" s="90">
        <v>13395.128488420332</v>
      </c>
      <c r="J39" s="90">
        <v>13395.128488420332</v>
      </c>
      <c r="K39" s="90">
        <v>13395.128488420332</v>
      </c>
      <c r="L39" s="41"/>
      <c r="M39" s="90">
        <v>14246.053359993395</v>
      </c>
      <c r="N39" s="90">
        <v>14252.295384781399</v>
      </c>
      <c r="O39" s="90">
        <v>13395.128488420332</v>
      </c>
      <c r="P39" s="90">
        <v>13395.128488420332</v>
      </c>
      <c r="Q39" s="90">
        <v>13395.128488420332</v>
      </c>
      <c r="R39" s="41"/>
      <c r="S39" s="91">
        <f t="shared" ref="S39:W42" si="19">G39-M39</f>
        <v>0</v>
      </c>
      <c r="T39" s="91">
        <f t="shared" si="19"/>
        <v>0</v>
      </c>
      <c r="U39" s="91">
        <f t="shared" si="19"/>
        <v>0</v>
      </c>
      <c r="V39" s="91">
        <f t="shared" si="19"/>
        <v>0</v>
      </c>
      <c r="W39" s="91">
        <f t="shared" si="19"/>
        <v>0</v>
      </c>
      <c r="Y39" s="188"/>
      <c r="Z39" s="189"/>
      <c r="AA39" s="189"/>
      <c r="AB39" s="189"/>
      <c r="AC39" s="190"/>
    </row>
    <row r="40" spans="1:29" ht="19.5" customHeight="1">
      <c r="B40" s="20">
        <f>B39+1</f>
        <v>22</v>
      </c>
      <c r="D40" s="186" t="s">
        <v>56</v>
      </c>
      <c r="E40" s="187"/>
      <c r="F40" s="29" t="s">
        <v>17</v>
      </c>
      <c r="G40" s="92">
        <v>166.52</v>
      </c>
      <c r="H40" s="92">
        <v>197.99</v>
      </c>
      <c r="I40" s="92">
        <v>189.61</v>
      </c>
      <c r="J40" s="92">
        <v>189.40723403535944</v>
      </c>
      <c r="K40" s="92">
        <v>197.23004123222722</v>
      </c>
      <c r="L40" s="93"/>
      <c r="M40" s="92">
        <v>166.52</v>
      </c>
      <c r="N40" s="92">
        <v>197.99</v>
      </c>
      <c r="O40" s="92">
        <v>196.72</v>
      </c>
      <c r="P40" s="92">
        <v>203.82740632908809</v>
      </c>
      <c r="Q40" s="92">
        <v>204.7227131545707</v>
      </c>
      <c r="R40" s="93"/>
      <c r="S40" s="94">
        <f t="shared" si="19"/>
        <v>0</v>
      </c>
      <c r="T40" s="94">
        <f t="shared" si="19"/>
        <v>0</v>
      </c>
      <c r="U40" s="94">
        <f t="shared" si="19"/>
        <v>-7.1099999999999852</v>
      </c>
      <c r="V40" s="94">
        <f t="shared" si="19"/>
        <v>-14.420172293728655</v>
      </c>
      <c r="W40" s="94">
        <f t="shared" si="19"/>
        <v>-7.4926719223434759</v>
      </c>
      <c r="Y40" s="188"/>
      <c r="Z40" s="189"/>
      <c r="AA40" s="189"/>
      <c r="AB40" s="189"/>
      <c r="AC40" s="190"/>
    </row>
    <row r="41" spans="1:29" ht="25.5" customHeight="1">
      <c r="B41" s="20">
        <f>B40+1</f>
        <v>23</v>
      </c>
      <c r="D41" s="197" t="s">
        <v>57</v>
      </c>
      <c r="E41" s="198"/>
      <c r="F41" s="95" t="s">
        <v>24</v>
      </c>
      <c r="G41" s="96">
        <f>G40/G24</f>
        <v>158.20984869421036</v>
      </c>
      <c r="H41" s="96">
        <f t="shared" ref="H41:K41" si="20">H40/H24</f>
        <v>176.95426914612634</v>
      </c>
      <c r="I41" s="96">
        <f t="shared" si="20"/>
        <v>153.40571736709899</v>
      </c>
      <c r="J41" s="96">
        <f t="shared" si="20"/>
        <v>152.13042356189115</v>
      </c>
      <c r="K41" s="96">
        <f t="shared" si="20"/>
        <v>158.01713617603573</v>
      </c>
      <c r="L41" s="93"/>
      <c r="M41" s="96">
        <v>158.20984869421036</v>
      </c>
      <c r="N41" s="96">
        <v>176.95426914612634</v>
      </c>
      <c r="O41" s="96">
        <v>158.49220459044324</v>
      </c>
      <c r="P41" s="96">
        <v>163.69228244661326</v>
      </c>
      <c r="Q41" s="96">
        <v>165.15607225350897</v>
      </c>
      <c r="R41" s="93"/>
      <c r="S41" s="96">
        <f t="shared" si="19"/>
        <v>0</v>
      </c>
      <c r="T41" s="96">
        <f t="shared" si="19"/>
        <v>0</v>
      </c>
      <c r="U41" s="96">
        <f t="shared" si="19"/>
        <v>-5.0864872233442497</v>
      </c>
      <c r="V41" s="96">
        <f t="shared" si="19"/>
        <v>-11.561858884722113</v>
      </c>
      <c r="W41" s="96">
        <f t="shared" si="19"/>
        <v>-7.1389360774732324</v>
      </c>
      <c r="Y41" s="188"/>
      <c r="Z41" s="189"/>
      <c r="AA41" s="189"/>
      <c r="AB41" s="189"/>
      <c r="AC41" s="190"/>
    </row>
    <row r="42" spans="1:29" ht="25.5" customHeight="1">
      <c r="B42" s="20">
        <f>B41+1</f>
        <v>24</v>
      </c>
      <c r="D42" s="199" t="s">
        <v>58</v>
      </c>
      <c r="E42" s="200"/>
      <c r="F42" s="97" t="s">
        <v>19</v>
      </c>
      <c r="G42" s="98">
        <v>3.7378519810615574E-2</v>
      </c>
      <c r="H42" s="98">
        <v>0.1889863079509968</v>
      </c>
      <c r="I42" s="98">
        <v>-4.2325369968180149E-2</v>
      </c>
      <c r="J42" s="98">
        <v>-1.0693843396475389E-3</v>
      </c>
      <c r="K42" s="98">
        <v>4.1301522809880531E-2</v>
      </c>
      <c r="L42" s="99"/>
      <c r="M42" s="98">
        <v>3.7378519810615574E-2</v>
      </c>
      <c r="N42" s="98">
        <v>0.1889863079509968</v>
      </c>
      <c r="O42" s="98">
        <v>-6.414465377039269E-3</v>
      </c>
      <c r="P42" s="98">
        <v>3.612955636990689E-2</v>
      </c>
      <c r="Q42" s="98">
        <v>4.392475190686973E-3</v>
      </c>
      <c r="R42" s="100"/>
      <c r="S42" s="101">
        <f t="shared" si="19"/>
        <v>0</v>
      </c>
      <c r="T42" s="101">
        <f t="shared" si="19"/>
        <v>0</v>
      </c>
      <c r="U42" s="101">
        <f t="shared" si="19"/>
        <v>-3.591090459114088E-2</v>
      </c>
      <c r="V42" s="101">
        <f t="shared" si="19"/>
        <v>-3.7198940709554429E-2</v>
      </c>
      <c r="W42" s="101">
        <f t="shared" si="19"/>
        <v>3.6909047619193558E-2</v>
      </c>
      <c r="Y42" s="188"/>
      <c r="Z42" s="189"/>
      <c r="AA42" s="189"/>
      <c r="AB42" s="189"/>
      <c r="AC42" s="190"/>
    </row>
    <row r="43" spans="1:29">
      <c r="D43" s="7"/>
      <c r="E43" s="7"/>
      <c r="F43" s="7"/>
      <c r="G43" s="84"/>
      <c r="H43" s="84"/>
      <c r="I43" s="84"/>
      <c r="J43" s="84"/>
      <c r="K43" s="84"/>
      <c r="L43" s="85"/>
      <c r="M43" s="84"/>
      <c r="N43" s="84"/>
      <c r="O43" s="84"/>
      <c r="P43" s="84"/>
      <c r="Q43" s="84"/>
      <c r="R43" s="85"/>
      <c r="S43" s="84"/>
      <c r="T43" s="84"/>
      <c r="U43" s="84"/>
      <c r="V43" s="84"/>
      <c r="W43" s="84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4" t="s">
        <v>59</v>
      </c>
      <c r="E44" s="185"/>
      <c r="F44" s="16"/>
      <c r="G44" s="87"/>
      <c r="H44" s="88"/>
      <c r="I44" s="88"/>
      <c r="J44" s="88"/>
      <c r="K44" s="89"/>
      <c r="L44" s="85"/>
      <c r="M44" s="87"/>
      <c r="N44" s="88"/>
      <c r="O44" s="88"/>
      <c r="P44" s="88"/>
      <c r="Q44" s="89"/>
      <c r="R44" s="85"/>
      <c r="S44" s="87"/>
      <c r="T44" s="88"/>
      <c r="U44" s="88"/>
      <c r="V44" s="88"/>
      <c r="W44" s="89"/>
      <c r="Y44" s="19"/>
      <c r="Z44" s="19"/>
      <c r="AA44" s="19"/>
      <c r="AB44" s="19"/>
      <c r="AC44" s="19"/>
    </row>
    <row r="45" spans="1:29">
      <c r="D45" s="102"/>
      <c r="E45" s="102"/>
      <c r="F45" s="102"/>
      <c r="G45" s="103"/>
      <c r="H45" s="103"/>
      <c r="I45" s="103"/>
      <c r="J45" s="103"/>
      <c r="K45" s="103"/>
      <c r="L45" s="85"/>
      <c r="M45" s="103"/>
      <c r="N45" s="103"/>
      <c r="O45" s="103"/>
      <c r="P45" s="103"/>
      <c r="Q45" s="103"/>
      <c r="R45" s="85"/>
      <c r="S45" s="103"/>
      <c r="T45" s="103"/>
      <c r="U45" s="103"/>
      <c r="V45" s="103"/>
      <c r="W45" s="103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60</v>
      </c>
      <c r="E46" s="29" t="s">
        <v>61</v>
      </c>
      <c r="F46" s="29" t="s">
        <v>24</v>
      </c>
      <c r="G46" s="90">
        <f>G47/G24</f>
        <v>32.297797531725465</v>
      </c>
      <c r="H46" s="90">
        <f t="shared" ref="H46:K46" si="21">H47/H24</f>
        <v>32.343951157952731</v>
      </c>
      <c r="I46" s="90">
        <f>I47/I24</f>
        <v>21.033610563323712</v>
      </c>
      <c r="J46" s="90">
        <f>J47/J24</f>
        <v>24.870532562053022</v>
      </c>
      <c r="K46" s="90">
        <f t="shared" si="21"/>
        <v>32.735795944942588</v>
      </c>
      <c r="L46" s="41"/>
      <c r="M46" s="90">
        <v>32.297797531725465</v>
      </c>
      <c r="N46" s="90">
        <v>32.343951157952731</v>
      </c>
      <c r="O46" s="90">
        <v>28.085220673895439</v>
      </c>
      <c r="P46" s="90">
        <v>28.674973698508204</v>
      </c>
      <c r="Q46" s="90">
        <v>28.532950182697395</v>
      </c>
      <c r="R46" s="41"/>
      <c r="S46" s="90">
        <f t="shared" ref="S46:W52" si="22">G46-M46</f>
        <v>0</v>
      </c>
      <c r="T46" s="90">
        <f t="shared" si="22"/>
        <v>0</v>
      </c>
      <c r="U46" s="90">
        <f t="shared" si="22"/>
        <v>-7.0516101105717262</v>
      </c>
      <c r="V46" s="90">
        <f t="shared" si="22"/>
        <v>-3.804441136455182</v>
      </c>
      <c r="W46" s="90">
        <f t="shared" si="22"/>
        <v>4.2028457622451931</v>
      </c>
      <c r="Y46" s="191" t="s">
        <v>62</v>
      </c>
      <c r="Z46" s="192"/>
      <c r="AA46" s="192"/>
      <c r="AB46" s="192"/>
      <c r="AC46" s="193"/>
    </row>
    <row r="47" spans="1:29" s="110" customFormat="1" ht="19.5" customHeight="1">
      <c r="A47" s="6"/>
      <c r="B47" s="20">
        <f>B46+1</f>
        <v>26</v>
      </c>
      <c r="C47" s="105"/>
      <c r="D47" s="106" t="s">
        <v>63</v>
      </c>
      <c r="E47" s="107" t="s">
        <v>64</v>
      </c>
      <c r="F47" s="107" t="s">
        <v>17</v>
      </c>
      <c r="G47" s="108">
        <f>G85</f>
        <v>33.994275889726822</v>
      </c>
      <c r="H47" s="108">
        <f t="shared" ref="H47:K47" si="23">H85</f>
        <v>36.188891743973187</v>
      </c>
      <c r="I47" s="108">
        <f t="shared" si="23"/>
        <v>25.997615782259999</v>
      </c>
      <c r="J47" s="108">
        <f t="shared" si="23"/>
        <v>30.964607021214061</v>
      </c>
      <c r="K47" s="108">
        <f t="shared" si="23"/>
        <v>40.859381078759029</v>
      </c>
      <c r="L47" s="109"/>
      <c r="M47" s="108">
        <v>33.994275889726822</v>
      </c>
      <c r="N47" s="108">
        <v>36.188891743973187</v>
      </c>
      <c r="O47" s="108">
        <v>34.859282986475996</v>
      </c>
      <c r="P47" s="108">
        <v>35.705687697451197</v>
      </c>
      <c r="Q47" s="108">
        <v>35.368623726651428</v>
      </c>
      <c r="R47" s="109"/>
      <c r="S47" s="108">
        <f t="shared" si="22"/>
        <v>0</v>
      </c>
      <c r="T47" s="108">
        <f t="shared" si="22"/>
        <v>0</v>
      </c>
      <c r="U47" s="108">
        <f t="shared" si="22"/>
        <v>-8.8616672042159976</v>
      </c>
      <c r="V47" s="108">
        <f t="shared" si="22"/>
        <v>-4.7410806762371358</v>
      </c>
      <c r="W47" s="108">
        <f t="shared" si="22"/>
        <v>5.4907573521076003</v>
      </c>
      <c r="Y47" s="194"/>
      <c r="Z47" s="195"/>
      <c r="AA47" s="195"/>
      <c r="AB47" s="195"/>
      <c r="AC47" s="196"/>
    </row>
    <row r="48" spans="1:29" ht="19.5" customHeight="1">
      <c r="B48" s="20">
        <f t="shared" ref="B48:B51" si="24">B47+1</f>
        <v>27</v>
      </c>
      <c r="D48" s="28" t="s">
        <v>65</v>
      </c>
      <c r="E48" s="29" t="s">
        <v>66</v>
      </c>
      <c r="F48" s="29" t="s">
        <v>17</v>
      </c>
      <c r="G48" s="90">
        <v>-2.8216480626825216</v>
      </c>
      <c r="H48" s="90">
        <v>4.8361433534742062</v>
      </c>
      <c r="I48" s="90">
        <v>0</v>
      </c>
      <c r="J48" s="90">
        <v>0</v>
      </c>
      <c r="K48" s="90">
        <v>0</v>
      </c>
      <c r="L48" s="41"/>
      <c r="M48" s="90">
        <v>-2.8216480626825216</v>
      </c>
      <c r="N48" s="90">
        <v>4.8361433534742062</v>
      </c>
      <c r="O48" s="90">
        <v>0</v>
      </c>
      <c r="P48" s="90">
        <v>0</v>
      </c>
      <c r="Q48" s="90">
        <v>0</v>
      </c>
      <c r="R48" s="41"/>
      <c r="S48" s="90">
        <f t="shared" si="22"/>
        <v>0</v>
      </c>
      <c r="T48" s="90">
        <f t="shared" si="22"/>
        <v>0</v>
      </c>
      <c r="U48" s="90">
        <f t="shared" si="22"/>
        <v>0</v>
      </c>
      <c r="V48" s="90">
        <f t="shared" si="22"/>
        <v>0</v>
      </c>
      <c r="W48" s="90">
        <f t="shared" si="22"/>
        <v>0</v>
      </c>
      <c r="Y48" s="188"/>
      <c r="Z48" s="189"/>
      <c r="AA48" s="189"/>
      <c r="AB48" s="189"/>
      <c r="AC48" s="190"/>
    </row>
    <row r="49" spans="1:29" ht="19.5" customHeight="1">
      <c r="B49" s="20">
        <f t="shared" si="24"/>
        <v>28</v>
      </c>
      <c r="D49" s="28" t="s">
        <v>67</v>
      </c>
      <c r="E49" s="111"/>
      <c r="F49" s="29" t="s">
        <v>17</v>
      </c>
      <c r="G49" s="90">
        <v>0</v>
      </c>
      <c r="H49" s="90">
        <v>5.5893599889017764</v>
      </c>
      <c r="I49" s="90">
        <v>1.2428424077967151</v>
      </c>
      <c r="J49" s="90">
        <v>-9.0661611398053523</v>
      </c>
      <c r="K49" s="90">
        <v>0</v>
      </c>
      <c r="L49" s="41"/>
      <c r="M49" s="90">
        <v>0</v>
      </c>
      <c r="N49" s="90">
        <v>5.4584606049764446</v>
      </c>
      <c r="O49" s="90">
        <v>-7.6188248065100481</v>
      </c>
      <c r="P49" s="90">
        <v>0</v>
      </c>
      <c r="Q49" s="90">
        <v>0</v>
      </c>
      <c r="R49" s="41"/>
      <c r="S49" s="90">
        <f t="shared" si="22"/>
        <v>0</v>
      </c>
      <c r="T49" s="90">
        <f>H49-N49</f>
        <v>0.13089938392533185</v>
      </c>
      <c r="U49" s="90">
        <f>I49-O49</f>
        <v>8.8616672143067632</v>
      </c>
      <c r="V49" s="90">
        <f t="shared" si="22"/>
        <v>-9.0661611398053523</v>
      </c>
      <c r="W49" s="90">
        <f t="shared" si="22"/>
        <v>0</v>
      </c>
      <c r="Y49" s="188"/>
      <c r="Z49" s="189"/>
      <c r="AA49" s="189"/>
      <c r="AB49" s="189"/>
      <c r="AC49" s="190"/>
    </row>
    <row r="50" spans="1:29" ht="19.5" customHeight="1">
      <c r="B50" s="20">
        <f t="shared" si="24"/>
        <v>29</v>
      </c>
      <c r="D50" s="112" t="s">
        <v>68</v>
      </c>
      <c r="E50" s="113"/>
      <c r="F50" s="29" t="s">
        <v>17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41"/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41"/>
      <c r="S50" s="90">
        <f t="shared" si="22"/>
        <v>0</v>
      </c>
      <c r="T50" s="90">
        <f t="shared" si="22"/>
        <v>0</v>
      </c>
      <c r="U50" s="90">
        <f t="shared" si="22"/>
        <v>0</v>
      </c>
      <c r="V50" s="90">
        <f t="shared" si="22"/>
        <v>0</v>
      </c>
      <c r="W50" s="90">
        <f t="shared" si="22"/>
        <v>0</v>
      </c>
      <c r="Y50" s="188"/>
      <c r="Z50" s="189"/>
      <c r="AA50" s="189"/>
      <c r="AB50" s="189"/>
      <c r="AC50" s="190"/>
    </row>
    <row r="51" spans="1:29" ht="25.5" customHeight="1">
      <c r="A51" s="114"/>
      <c r="B51" s="20">
        <f t="shared" si="24"/>
        <v>30</v>
      </c>
      <c r="C51" s="115"/>
      <c r="D51" s="116" t="s">
        <v>69</v>
      </c>
      <c r="E51" s="117"/>
      <c r="F51" s="97" t="s">
        <v>17</v>
      </c>
      <c r="G51" s="118">
        <f>SUM(G47:G50)</f>
        <v>31.172627827044302</v>
      </c>
      <c r="H51" s="118">
        <f>SUM(H47:H49)</f>
        <v>46.61439508634917</v>
      </c>
      <c r="I51" s="118">
        <f>SUM(I47:I49)</f>
        <v>27.240458190056714</v>
      </c>
      <c r="J51" s="118">
        <f t="shared" ref="J51:K51" si="25">SUM(J47:J50)</f>
        <v>21.898445881408708</v>
      </c>
      <c r="K51" s="118">
        <f t="shared" si="25"/>
        <v>40.859381078759029</v>
      </c>
      <c r="L51" s="41"/>
      <c r="M51" s="118">
        <v>31.172627827044302</v>
      </c>
      <c r="N51" s="118">
        <v>46.483495702423838</v>
      </c>
      <c r="O51" s="118">
        <v>27.240458179965948</v>
      </c>
      <c r="P51" s="118">
        <v>35.705687697451197</v>
      </c>
      <c r="Q51" s="118">
        <v>35.368623726651428</v>
      </c>
      <c r="R51" s="41"/>
      <c r="S51" s="118">
        <f t="shared" si="22"/>
        <v>0</v>
      </c>
      <c r="T51" s="118">
        <f t="shared" si="22"/>
        <v>0.13089938392533185</v>
      </c>
      <c r="U51" s="118">
        <f t="shared" si="22"/>
        <v>1.0090765556469705E-8</v>
      </c>
      <c r="V51" s="118">
        <f t="shared" si="22"/>
        <v>-13.807241816042488</v>
      </c>
      <c r="W51" s="118">
        <f t="shared" si="22"/>
        <v>5.4907573521076003</v>
      </c>
      <c r="Y51" s="188"/>
      <c r="Z51" s="189"/>
      <c r="AA51" s="189"/>
      <c r="AB51" s="189"/>
      <c r="AC51" s="190"/>
    </row>
    <row r="52" spans="1:29" ht="19.5" customHeight="1">
      <c r="A52" s="71"/>
      <c r="B52" s="119"/>
      <c r="C52" s="72"/>
      <c r="D52" s="73" t="s">
        <v>48</v>
      </c>
      <c r="E52" s="74"/>
      <c r="F52" s="75" t="str">
        <f>F51</f>
        <v>NOMINAL</v>
      </c>
      <c r="G52" s="76">
        <v>21.839766639712046</v>
      </c>
      <c r="H52" s="76">
        <v>36.566879759999999</v>
      </c>
      <c r="I52" s="76">
        <f>I51</f>
        <v>27.240458190056714</v>
      </c>
      <c r="J52" s="76">
        <f t="shared" ref="J52:K52" si="26">J51</f>
        <v>21.898445881408708</v>
      </c>
      <c r="K52" s="76">
        <f t="shared" si="26"/>
        <v>40.859381078759029</v>
      </c>
      <c r="L52" s="77"/>
      <c r="M52" s="120">
        <v>21.839766639712046</v>
      </c>
      <c r="N52" s="120">
        <v>36.566879759999999</v>
      </c>
      <c r="O52" s="76">
        <v>27.240458179965948</v>
      </c>
      <c r="P52" s="76">
        <v>35.705687697451197</v>
      </c>
      <c r="Q52" s="76">
        <v>35.368623726651428</v>
      </c>
      <c r="R52" s="41"/>
      <c r="S52" s="90">
        <f t="shared" si="22"/>
        <v>0</v>
      </c>
      <c r="T52" s="90">
        <f t="shared" si="22"/>
        <v>0</v>
      </c>
      <c r="U52" s="90">
        <f t="shared" si="22"/>
        <v>1.0090765556469705E-8</v>
      </c>
      <c r="V52" s="90">
        <f t="shared" si="22"/>
        <v>-13.807241816042488</v>
      </c>
      <c r="W52" s="90">
        <f t="shared" si="22"/>
        <v>5.4907573521076003</v>
      </c>
      <c r="Y52" s="188"/>
      <c r="Z52" s="189"/>
      <c r="AA52" s="189"/>
      <c r="AB52" s="189"/>
      <c r="AC52" s="190"/>
    </row>
    <row r="53" spans="1:29">
      <c r="D53" s="7"/>
      <c r="E53" s="7"/>
      <c r="F53" s="7"/>
      <c r="G53" s="70"/>
      <c r="H53" s="70"/>
      <c r="I53" s="70"/>
      <c r="J53" s="70"/>
      <c r="K53" s="70"/>
      <c r="L53" s="41"/>
      <c r="M53" s="70"/>
      <c r="N53" s="70"/>
      <c r="O53" s="70"/>
      <c r="P53" s="70"/>
      <c r="Q53" s="70"/>
      <c r="R53" s="41"/>
      <c r="S53" s="70"/>
      <c r="T53" s="70"/>
      <c r="U53" s="70"/>
      <c r="V53" s="70"/>
      <c r="W53" s="70"/>
      <c r="Y53" s="19"/>
      <c r="Z53" s="19"/>
      <c r="AA53" s="19"/>
      <c r="AB53" s="19"/>
      <c r="AC53" s="19"/>
    </row>
    <row r="54" spans="1:29" ht="19.5" customHeight="1">
      <c r="B54" s="20">
        <f>B51+1</f>
        <v>31</v>
      </c>
      <c r="D54" s="121" t="s">
        <v>70</v>
      </c>
      <c r="E54" s="122"/>
      <c r="F54" s="29" t="s">
        <v>17</v>
      </c>
      <c r="G54" s="90">
        <v>27.6109981</v>
      </c>
      <c r="H54" s="90">
        <f>H51</f>
        <v>46.61439508634917</v>
      </c>
      <c r="I54" s="90">
        <f t="shared" ref="I54:K54" si="27">I51</f>
        <v>27.240458190056714</v>
      </c>
      <c r="J54" s="90">
        <f t="shared" si="27"/>
        <v>21.898445881408708</v>
      </c>
      <c r="K54" s="90">
        <f t="shared" si="27"/>
        <v>40.859381078759029</v>
      </c>
      <c r="L54" s="41"/>
      <c r="M54" s="90">
        <v>27.6109981</v>
      </c>
      <c r="N54" s="90">
        <v>46.483495702423838</v>
      </c>
      <c r="O54" s="90">
        <v>27.240458179965948</v>
      </c>
      <c r="P54" s="90">
        <v>35.705687697451197</v>
      </c>
      <c r="Q54" s="90">
        <v>35.368623726651428</v>
      </c>
      <c r="R54" s="41"/>
      <c r="S54" s="90">
        <f t="shared" ref="S54:W55" si="28">G54-M54</f>
        <v>0</v>
      </c>
      <c r="T54" s="90">
        <f t="shared" si="28"/>
        <v>0.13089938392533185</v>
      </c>
      <c r="U54" s="90">
        <f t="shared" si="28"/>
        <v>1.0090765556469705E-8</v>
      </c>
      <c r="V54" s="90">
        <f t="shared" si="28"/>
        <v>-13.807241816042488</v>
      </c>
      <c r="W54" s="90">
        <f t="shared" si="28"/>
        <v>5.4907573521076003</v>
      </c>
      <c r="Y54" s="188"/>
      <c r="Z54" s="189"/>
      <c r="AA54" s="189"/>
      <c r="AB54" s="189"/>
      <c r="AC54" s="190"/>
    </row>
    <row r="55" spans="1:29" ht="19.5" customHeight="1">
      <c r="B55" s="20">
        <f>B54+1</f>
        <v>32</v>
      </c>
      <c r="D55" s="121" t="s">
        <v>71</v>
      </c>
      <c r="E55" s="122"/>
      <c r="F55" s="29" t="s">
        <v>17</v>
      </c>
      <c r="G55" s="90">
        <f>G54-G51</f>
        <v>-3.561629727044302</v>
      </c>
      <c r="H55" s="90">
        <f t="shared" ref="H55:K55" si="29">H54-H51</f>
        <v>0</v>
      </c>
      <c r="I55" s="90">
        <f t="shared" si="29"/>
        <v>0</v>
      </c>
      <c r="J55" s="90">
        <f t="shared" si="29"/>
        <v>0</v>
      </c>
      <c r="K55" s="90">
        <f t="shared" si="29"/>
        <v>0</v>
      </c>
      <c r="L55" s="41"/>
      <c r="M55" s="90">
        <v>-3.561629727044302</v>
      </c>
      <c r="N55" s="90">
        <v>0</v>
      </c>
      <c r="O55" s="90">
        <v>0</v>
      </c>
      <c r="P55" s="90">
        <v>0</v>
      </c>
      <c r="Q55" s="90">
        <v>0</v>
      </c>
      <c r="R55" s="41"/>
      <c r="S55" s="90">
        <f t="shared" si="28"/>
        <v>0</v>
      </c>
      <c r="T55" s="90">
        <f t="shared" si="28"/>
        <v>0</v>
      </c>
      <c r="U55" s="90">
        <f t="shared" si="28"/>
        <v>0</v>
      </c>
      <c r="V55" s="90">
        <f t="shared" si="28"/>
        <v>0</v>
      </c>
      <c r="W55" s="90">
        <f t="shared" si="28"/>
        <v>0</v>
      </c>
      <c r="Y55" s="188"/>
      <c r="Z55" s="189"/>
      <c r="AA55" s="189"/>
      <c r="AB55" s="189"/>
      <c r="AC55" s="190"/>
    </row>
    <row r="56" spans="1:29">
      <c r="B56" s="79"/>
      <c r="D56" s="7"/>
      <c r="E56" s="7"/>
      <c r="F56" s="7"/>
      <c r="G56" s="84"/>
      <c r="H56" s="84"/>
      <c r="I56" s="84"/>
      <c r="J56" s="84"/>
      <c r="K56" s="84"/>
      <c r="L56" s="85"/>
      <c r="M56" s="84"/>
      <c r="N56" s="84"/>
      <c r="O56" s="84"/>
      <c r="P56" s="84"/>
      <c r="Q56" s="84"/>
      <c r="R56" s="85"/>
      <c r="S56" s="84"/>
      <c r="T56" s="84"/>
      <c r="U56" s="84"/>
      <c r="V56" s="84"/>
      <c r="W56" s="84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1" t="s">
        <v>72</v>
      </c>
      <c r="E57" s="122"/>
      <c r="F57" s="29" t="s">
        <v>19</v>
      </c>
      <c r="G57" s="123">
        <v>0.73538672692507712</v>
      </c>
      <c r="H57" s="123">
        <v>0.47851539851186886</v>
      </c>
      <c r="I57" s="123">
        <f>(I51/H51)-1</f>
        <v>-0.41562133028657566</v>
      </c>
      <c r="J57" s="123">
        <f t="shared" ref="J57:K57" si="30">(J51/I51)-1</f>
        <v>-0.19610581699385443</v>
      </c>
      <c r="K57" s="123">
        <f t="shared" si="30"/>
        <v>0.8658575727260962</v>
      </c>
      <c r="L57" s="124"/>
      <c r="M57" s="123">
        <v>0.73538672692507712</v>
      </c>
      <c r="N57" s="123">
        <v>0.47851539851186886</v>
      </c>
      <c r="O57" s="123">
        <v>-0.4139756967859558</v>
      </c>
      <c r="P57" s="123">
        <v>0.31075943956445706</v>
      </c>
      <c r="Q57" s="123">
        <v>-9.4400638255688341E-3</v>
      </c>
      <c r="R57" s="124"/>
      <c r="S57" s="123">
        <f t="shared" ref="S57:W61" si="31">G57-M57</f>
        <v>0</v>
      </c>
      <c r="T57" s="123">
        <f t="shared" si="31"/>
        <v>0</v>
      </c>
      <c r="U57" s="123">
        <f t="shared" si="31"/>
        <v>-1.6456335006198586E-3</v>
      </c>
      <c r="V57" s="123">
        <f t="shared" si="31"/>
        <v>-0.50686525655831149</v>
      </c>
      <c r="W57" s="123">
        <f t="shared" si="31"/>
        <v>0.87529763655166504</v>
      </c>
      <c r="Y57" s="188"/>
      <c r="Z57" s="189"/>
      <c r="AA57" s="189"/>
      <c r="AB57" s="189"/>
      <c r="AC57" s="190"/>
    </row>
    <row r="58" spans="1:29" ht="19.5" customHeight="1">
      <c r="B58" s="20">
        <f>B57+1</f>
        <v>34</v>
      </c>
      <c r="D58" s="121" t="s">
        <v>73</v>
      </c>
      <c r="E58" s="122"/>
      <c r="F58" s="29" t="s">
        <v>19</v>
      </c>
      <c r="G58" s="123">
        <v>4.0376148471115416E-3</v>
      </c>
      <c r="H58" s="123">
        <v>2.9835290483478809E-4</v>
      </c>
      <c r="I58" s="123">
        <v>0</v>
      </c>
      <c r="J58" s="123">
        <v>0</v>
      </c>
      <c r="K58" s="123">
        <v>0</v>
      </c>
      <c r="L58" s="124"/>
      <c r="M58" s="123">
        <v>4.0376148471115416E-3</v>
      </c>
      <c r="N58" s="123">
        <v>2.9835290483478809E-4</v>
      </c>
      <c r="O58" s="123">
        <v>0</v>
      </c>
      <c r="P58" s="123">
        <v>0</v>
      </c>
      <c r="Q58" s="123">
        <v>0</v>
      </c>
      <c r="R58" s="124"/>
      <c r="S58" s="123">
        <f t="shared" si="31"/>
        <v>0</v>
      </c>
      <c r="T58" s="123">
        <f t="shared" si="31"/>
        <v>0</v>
      </c>
      <c r="U58" s="123">
        <f t="shared" si="31"/>
        <v>0</v>
      </c>
      <c r="V58" s="123">
        <f t="shared" si="31"/>
        <v>0</v>
      </c>
      <c r="W58" s="123">
        <f t="shared" si="31"/>
        <v>0</v>
      </c>
      <c r="Y58" s="188"/>
      <c r="Z58" s="189"/>
      <c r="AA58" s="189"/>
      <c r="AB58" s="189"/>
      <c r="AC58" s="190"/>
    </row>
    <row r="59" spans="1:29" ht="19.5" customHeight="1">
      <c r="B59" s="20">
        <f t="shared" ref="B59:B61" si="32">B58+1</f>
        <v>35</v>
      </c>
      <c r="D59" s="121" t="s">
        <v>74</v>
      </c>
      <c r="E59" s="122"/>
      <c r="F59" s="29" t="s">
        <v>19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4"/>
      <c r="M59" s="123">
        <v>0</v>
      </c>
      <c r="N59" s="123">
        <v>0</v>
      </c>
      <c r="O59" s="123">
        <v>0</v>
      </c>
      <c r="P59" s="123">
        <v>0</v>
      </c>
      <c r="Q59" s="123">
        <v>0</v>
      </c>
      <c r="R59" s="124"/>
      <c r="S59" s="123">
        <f t="shared" si="31"/>
        <v>0</v>
      </c>
      <c r="T59" s="123">
        <f t="shared" si="31"/>
        <v>0</v>
      </c>
      <c r="U59" s="123">
        <f t="shared" si="31"/>
        <v>0</v>
      </c>
      <c r="V59" s="123">
        <f t="shared" si="31"/>
        <v>0</v>
      </c>
      <c r="W59" s="123">
        <f t="shared" si="31"/>
        <v>0</v>
      </c>
      <c r="Y59" s="188"/>
      <c r="Z59" s="189"/>
      <c r="AA59" s="189"/>
      <c r="AB59" s="189"/>
      <c r="AC59" s="190"/>
    </row>
    <row r="60" spans="1:29" ht="19.5" customHeight="1">
      <c r="B60" s="20">
        <f t="shared" si="32"/>
        <v>36</v>
      </c>
      <c r="D60" s="121" t="s">
        <v>75</v>
      </c>
      <c r="E60" s="122"/>
      <c r="F60" s="29" t="s">
        <v>19</v>
      </c>
      <c r="G60" s="123">
        <v>4.7690654019843293E-2</v>
      </c>
      <c r="H60" s="123">
        <v>0</v>
      </c>
      <c r="I60" s="123">
        <v>0</v>
      </c>
      <c r="J60" s="123">
        <v>0</v>
      </c>
      <c r="K60" s="123">
        <v>0</v>
      </c>
      <c r="L60" s="124"/>
      <c r="M60" s="123">
        <v>4.7690654019843293E-2</v>
      </c>
      <c r="N60" s="123">
        <v>0</v>
      </c>
      <c r="O60" s="123">
        <v>0</v>
      </c>
      <c r="P60" s="123">
        <v>0</v>
      </c>
      <c r="Q60" s="123">
        <v>0</v>
      </c>
      <c r="R60" s="124"/>
      <c r="S60" s="123">
        <f t="shared" si="31"/>
        <v>0</v>
      </c>
      <c r="T60" s="123">
        <f t="shared" si="31"/>
        <v>0</v>
      </c>
      <c r="U60" s="123">
        <f t="shared" si="31"/>
        <v>0</v>
      </c>
      <c r="V60" s="123">
        <f t="shared" si="31"/>
        <v>0</v>
      </c>
      <c r="W60" s="123">
        <f t="shared" si="31"/>
        <v>0</v>
      </c>
      <c r="Y60" s="188"/>
      <c r="Z60" s="189"/>
      <c r="AA60" s="189"/>
      <c r="AB60" s="189"/>
      <c r="AC60" s="190"/>
    </row>
    <row r="61" spans="1:29" ht="25.5" customHeight="1">
      <c r="B61" s="20">
        <f t="shared" si="32"/>
        <v>37</v>
      </c>
      <c r="C61" s="105"/>
      <c r="D61" s="125" t="s">
        <v>76</v>
      </c>
      <c r="E61" s="126"/>
      <c r="F61" s="97" t="s">
        <v>19</v>
      </c>
      <c r="G61" s="127">
        <v>0.78711499579203192</v>
      </c>
      <c r="H61" s="127">
        <v>0.47881375141670363</v>
      </c>
      <c r="I61" s="127">
        <f>SUM(I57:I60)</f>
        <v>-0.41562133028657566</v>
      </c>
      <c r="J61" s="127">
        <f t="shared" ref="J61:K61" si="33">SUM(J57:J60)</f>
        <v>-0.19610581699385443</v>
      </c>
      <c r="K61" s="127">
        <f t="shared" si="33"/>
        <v>0.8658575727260962</v>
      </c>
      <c r="L61" s="124"/>
      <c r="M61" s="127">
        <v>0.78711499579203192</v>
      </c>
      <c r="N61" s="127">
        <v>0.47881375141670363</v>
      </c>
      <c r="O61" s="127">
        <v>-0.4139756967859558</v>
      </c>
      <c r="P61" s="127">
        <v>0.31075943956445706</v>
      </c>
      <c r="Q61" s="127">
        <v>-9.4400638255688341E-3</v>
      </c>
      <c r="R61" s="124"/>
      <c r="S61" s="127">
        <f t="shared" si="31"/>
        <v>0</v>
      </c>
      <c r="T61" s="127">
        <f t="shared" si="31"/>
        <v>0</v>
      </c>
      <c r="U61" s="127">
        <f t="shared" si="31"/>
        <v>-1.6456335006198586E-3</v>
      </c>
      <c r="V61" s="127">
        <f t="shared" si="31"/>
        <v>-0.50686525655831149</v>
      </c>
      <c r="W61" s="127">
        <f t="shared" si="31"/>
        <v>0.87529763655166504</v>
      </c>
      <c r="Y61" s="188"/>
      <c r="Z61" s="189"/>
      <c r="AA61" s="189"/>
      <c r="AB61" s="189"/>
      <c r="AC61" s="190"/>
    </row>
    <row r="62" spans="1:29">
      <c r="D62" s="7"/>
      <c r="E62" s="7"/>
      <c r="F62" s="7"/>
      <c r="G62" s="84"/>
      <c r="H62" s="84"/>
      <c r="I62" s="84"/>
      <c r="J62" s="84"/>
      <c r="K62" s="84"/>
      <c r="L62" s="85"/>
      <c r="M62" s="84"/>
      <c r="N62" s="84"/>
      <c r="O62" s="84"/>
      <c r="P62" s="84"/>
      <c r="Q62" s="84"/>
      <c r="R62" s="85"/>
      <c r="S62" s="84"/>
      <c r="T62" s="84"/>
      <c r="U62" s="84"/>
      <c r="V62" s="84"/>
      <c r="W62" s="84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4" t="s">
        <v>77</v>
      </c>
      <c r="E63" s="201"/>
      <c r="F63" s="16"/>
      <c r="G63" s="87"/>
      <c r="H63" s="88"/>
      <c r="I63" s="88"/>
      <c r="J63" s="88"/>
      <c r="K63" s="89"/>
      <c r="L63" s="85"/>
      <c r="M63" s="87"/>
      <c r="N63" s="88"/>
      <c r="O63" s="88"/>
      <c r="P63" s="88"/>
      <c r="Q63" s="89"/>
      <c r="R63" s="85"/>
      <c r="S63" s="87"/>
      <c r="T63" s="88"/>
      <c r="U63" s="88"/>
      <c r="V63" s="88"/>
      <c r="W63" s="89"/>
      <c r="Y63" s="19"/>
      <c r="Z63" s="19"/>
      <c r="AA63" s="19"/>
      <c r="AB63" s="19"/>
      <c r="AC63" s="19"/>
    </row>
    <row r="64" spans="1:29">
      <c r="D64" s="7"/>
      <c r="E64" s="7"/>
      <c r="F64" s="7"/>
      <c r="G64" s="84"/>
      <c r="H64" s="84"/>
      <c r="I64" s="84"/>
      <c r="J64" s="84"/>
      <c r="K64" s="84"/>
      <c r="L64" s="85"/>
      <c r="M64" s="84"/>
      <c r="N64" s="84"/>
      <c r="O64" s="84"/>
      <c r="P64" s="84"/>
      <c r="Q64" s="84"/>
      <c r="R64" s="85"/>
      <c r="S64" s="84"/>
      <c r="T64" s="84"/>
      <c r="U64" s="84"/>
      <c r="V64" s="84"/>
      <c r="W64" s="84"/>
      <c r="Y64" s="19"/>
      <c r="Z64" s="19"/>
      <c r="AA64" s="19"/>
      <c r="AB64" s="19"/>
      <c r="AC64" s="19"/>
    </row>
    <row r="65" spans="1:29" ht="19.350000000000001" customHeight="1">
      <c r="B65" s="20">
        <f>B61+1</f>
        <v>38</v>
      </c>
      <c r="D65" s="186" t="s">
        <v>78</v>
      </c>
      <c r="E65" s="187"/>
      <c r="F65" s="29" t="s">
        <v>17</v>
      </c>
      <c r="G65" s="90">
        <f>G31-G51-G87</f>
        <v>437.2697804303267</v>
      </c>
      <c r="H65" s="90">
        <f t="shared" ref="H65:K65" si="34">H31-H51-H87</f>
        <v>519.36794354685799</v>
      </c>
      <c r="I65" s="90">
        <f>I31-I51-I87</f>
        <v>464.13811241154445</v>
      </c>
      <c r="J65" s="90">
        <f t="shared" si="34"/>
        <v>486.67386103281564</v>
      </c>
      <c r="K65" s="90">
        <f t="shared" si="34"/>
        <v>506.72806547927064</v>
      </c>
      <c r="L65" s="41"/>
      <c r="M65" s="90">
        <v>437.2697804303267</v>
      </c>
      <c r="N65" s="90">
        <v>519.49884293078333</v>
      </c>
      <c r="O65" s="90">
        <v>464.10852816086998</v>
      </c>
      <c r="P65" s="90">
        <v>504.83494300979447</v>
      </c>
      <c r="Q65" s="90">
        <v>507.05241797235692</v>
      </c>
      <c r="R65" s="41"/>
      <c r="S65" s="90">
        <f t="shared" ref="S65:W67" si="35">G65-M65</f>
        <v>0</v>
      </c>
      <c r="T65" s="90">
        <f t="shared" si="35"/>
        <v>-0.13089938392533895</v>
      </c>
      <c r="U65" s="90">
        <f t="shared" si="35"/>
        <v>2.9584250674474788E-2</v>
      </c>
      <c r="V65" s="90">
        <f t="shared" si="35"/>
        <v>-18.161081976978835</v>
      </c>
      <c r="W65" s="90">
        <f t="shared" si="35"/>
        <v>-0.32435249308628045</v>
      </c>
      <c r="X65" s="128"/>
      <c r="Y65" s="188"/>
      <c r="Z65" s="189"/>
      <c r="AA65" s="189"/>
      <c r="AB65" s="189"/>
      <c r="AC65" s="190"/>
    </row>
    <row r="66" spans="1:29" ht="19.5" customHeight="1">
      <c r="B66" s="20">
        <f>B65+1</f>
        <v>39</v>
      </c>
      <c r="D66" s="186" t="s">
        <v>79</v>
      </c>
      <c r="E66" s="187"/>
      <c r="F66" s="29" t="s">
        <v>17</v>
      </c>
      <c r="G66" s="90">
        <f>G34-G54-G87</f>
        <v>440.83141015737101</v>
      </c>
      <c r="H66" s="90">
        <f t="shared" ref="H66:K66" si="36">H34-H54-H87</f>
        <v>519.36794354685799</v>
      </c>
      <c r="I66" s="90">
        <f t="shared" si="36"/>
        <v>463.97260505488924</v>
      </c>
      <c r="J66" s="90">
        <f t="shared" si="36"/>
        <v>486.67386103281564</v>
      </c>
      <c r="K66" s="90">
        <f t="shared" si="36"/>
        <v>506.72806547927064</v>
      </c>
      <c r="L66" s="41"/>
      <c r="M66" s="90">
        <v>440.83141015737101</v>
      </c>
      <c r="N66" s="90">
        <v>519.49884293078333</v>
      </c>
      <c r="O66" s="90">
        <v>463.97260506497997</v>
      </c>
      <c r="P66" s="90">
        <v>504.83494300979447</v>
      </c>
      <c r="Q66" s="90">
        <v>507.05241797235692</v>
      </c>
      <c r="R66" s="41"/>
      <c r="S66" s="90">
        <f t="shared" si="35"/>
        <v>0</v>
      </c>
      <c r="T66" s="90">
        <f t="shared" si="35"/>
        <v>-0.13089938392533895</v>
      </c>
      <c r="U66" s="90">
        <f t="shared" si="35"/>
        <v>-1.0090730029332917E-8</v>
      </c>
      <c r="V66" s="90">
        <f t="shared" si="35"/>
        <v>-18.161081976978835</v>
      </c>
      <c r="W66" s="90">
        <f t="shared" si="35"/>
        <v>-0.32435249308628045</v>
      </c>
      <c r="Y66" s="188"/>
      <c r="Z66" s="189"/>
      <c r="AA66" s="189"/>
      <c r="AB66" s="189"/>
      <c r="AC66" s="190"/>
    </row>
    <row r="67" spans="1:29" ht="19.5" customHeight="1">
      <c r="B67" s="20">
        <f t="shared" ref="B67" si="37">B66+1</f>
        <v>40</v>
      </c>
      <c r="D67" s="186" t="s">
        <v>80</v>
      </c>
      <c r="E67" s="187"/>
      <c r="F67" s="29" t="s">
        <v>17</v>
      </c>
      <c r="G67" s="90">
        <f>G65-G66</f>
        <v>-3.5616297270443056</v>
      </c>
      <c r="H67" s="90">
        <f t="shared" ref="H67:K67" si="38">H65-H66</f>
        <v>0</v>
      </c>
      <c r="I67" s="90">
        <f t="shared" si="38"/>
        <v>0.16550735665521188</v>
      </c>
      <c r="J67" s="90">
        <f t="shared" si="38"/>
        <v>0</v>
      </c>
      <c r="K67" s="90">
        <f t="shared" si="38"/>
        <v>0</v>
      </c>
      <c r="L67" s="41"/>
      <c r="M67" s="90">
        <v>-3.5616297270443056</v>
      </c>
      <c r="N67" s="90">
        <v>0</v>
      </c>
      <c r="O67" s="90">
        <v>0.13592309589000706</v>
      </c>
      <c r="P67" s="90">
        <v>0</v>
      </c>
      <c r="Q67" s="90">
        <v>0</v>
      </c>
      <c r="R67" s="41"/>
      <c r="S67" s="90">
        <f t="shared" si="35"/>
        <v>0</v>
      </c>
      <c r="T67" s="90">
        <f t="shared" si="35"/>
        <v>0</v>
      </c>
      <c r="U67" s="90">
        <f t="shared" si="35"/>
        <v>2.9584260765204817E-2</v>
      </c>
      <c r="V67" s="90">
        <f t="shared" si="35"/>
        <v>0</v>
      </c>
      <c r="W67" s="90">
        <f t="shared" si="35"/>
        <v>0</v>
      </c>
      <c r="Y67" s="188"/>
      <c r="Z67" s="189"/>
      <c r="AA67" s="189"/>
      <c r="AB67" s="189"/>
      <c r="AC67" s="190"/>
    </row>
    <row r="68" spans="1:29">
      <c r="D68" s="7"/>
      <c r="E68" s="7"/>
      <c r="F68" s="7"/>
      <c r="G68" s="84"/>
      <c r="H68" s="84"/>
      <c r="I68" s="84"/>
      <c r="J68" s="84"/>
      <c r="K68" s="84"/>
      <c r="L68" s="85"/>
      <c r="M68" s="84"/>
      <c r="N68" s="84"/>
      <c r="O68" s="84"/>
      <c r="P68" s="84"/>
      <c r="Q68" s="84"/>
      <c r="R68" s="85"/>
      <c r="S68" s="84"/>
      <c r="T68" s="84"/>
      <c r="U68" s="84"/>
      <c r="V68" s="84"/>
      <c r="W68" s="84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78" t="s">
        <v>72</v>
      </c>
      <c r="E69" s="178"/>
      <c r="F69" s="29" t="s">
        <v>19</v>
      </c>
      <c r="G69" s="123">
        <v>-9.4188392098515372E-3</v>
      </c>
      <c r="H69" s="129">
        <v>5.6794616931806097E-2</v>
      </c>
      <c r="I69" s="129">
        <f>(I65/H65)-1</f>
        <v>-0.10634046983750867</v>
      </c>
      <c r="J69" s="129">
        <f t="shared" ref="J69:K69" si="39">(J65/I65)-1</f>
        <v>4.8553971368955562E-2</v>
      </c>
      <c r="K69" s="129">
        <f t="shared" si="39"/>
        <v>4.1206660254767158E-2</v>
      </c>
      <c r="L69" s="124"/>
      <c r="M69" s="129">
        <v>-9.4188392098515372E-3</v>
      </c>
      <c r="N69" s="129">
        <v>5.6794616931806097E-2</v>
      </c>
      <c r="O69" s="129">
        <v>-0.10662259507148397</v>
      </c>
      <c r="P69" s="129">
        <v>8.7751920892968016E-2</v>
      </c>
      <c r="Q69" s="129">
        <v>4.392475190686973E-3</v>
      </c>
      <c r="R69" s="124"/>
      <c r="S69" s="123">
        <f t="shared" ref="S69:W73" si="40">G69-M69</f>
        <v>0</v>
      </c>
      <c r="T69" s="123">
        <f t="shared" si="40"/>
        <v>0</v>
      </c>
      <c r="U69" s="123">
        <f t="shared" si="40"/>
        <v>2.8212523397530553E-4</v>
      </c>
      <c r="V69" s="123">
        <f t="shared" si="40"/>
        <v>-3.9197949524012454E-2</v>
      </c>
      <c r="W69" s="123">
        <f t="shared" si="40"/>
        <v>3.6814185064080185E-2</v>
      </c>
      <c r="Y69" s="188"/>
      <c r="Z69" s="189"/>
      <c r="AA69" s="189"/>
      <c r="AB69" s="189"/>
      <c r="AC69" s="190"/>
    </row>
    <row r="70" spans="1:29" ht="19.5" customHeight="1">
      <c r="B70" s="20">
        <f>B69+1</f>
        <v>42</v>
      </c>
      <c r="D70" s="178" t="s">
        <v>73</v>
      </c>
      <c r="E70" s="178"/>
      <c r="F70" s="29" t="s">
        <v>19</v>
      </c>
      <c r="G70" s="123">
        <v>1.6054815824521616E-3</v>
      </c>
      <c r="H70" s="129">
        <v>-4.9172807690162166E-4</v>
      </c>
      <c r="I70" s="129">
        <v>0</v>
      </c>
      <c r="J70" s="129">
        <v>0</v>
      </c>
      <c r="K70" s="129">
        <v>0</v>
      </c>
      <c r="L70" s="124"/>
      <c r="M70" s="129">
        <v>1.6054815824521616E-3</v>
      </c>
      <c r="N70" s="129">
        <v>-4.9172807690162166E-4</v>
      </c>
      <c r="O70" s="129">
        <v>0</v>
      </c>
      <c r="P70" s="129">
        <v>0</v>
      </c>
      <c r="Q70" s="129">
        <v>0</v>
      </c>
      <c r="R70" s="124"/>
      <c r="S70" s="123">
        <f t="shared" si="40"/>
        <v>0</v>
      </c>
      <c r="T70" s="123">
        <f t="shared" si="40"/>
        <v>0</v>
      </c>
      <c r="U70" s="123">
        <f t="shared" si="40"/>
        <v>0</v>
      </c>
      <c r="V70" s="123">
        <f t="shared" si="40"/>
        <v>0</v>
      </c>
      <c r="W70" s="123">
        <f t="shared" si="40"/>
        <v>0</v>
      </c>
      <c r="Y70" s="188"/>
      <c r="Z70" s="189"/>
      <c r="AA70" s="189"/>
      <c r="AB70" s="189"/>
      <c r="AC70" s="190"/>
    </row>
    <row r="71" spans="1:29" ht="19.5" customHeight="1">
      <c r="B71" s="20">
        <f t="shared" ref="B71:B73" si="41">B70+1</f>
        <v>43</v>
      </c>
      <c r="D71" s="178" t="s">
        <v>74</v>
      </c>
      <c r="E71" s="178"/>
      <c r="F71" s="29" t="s">
        <v>19</v>
      </c>
      <c r="G71" s="123">
        <v>0</v>
      </c>
      <c r="H71" s="129">
        <v>0</v>
      </c>
      <c r="I71" s="129">
        <v>0</v>
      </c>
      <c r="J71" s="129">
        <v>0</v>
      </c>
      <c r="K71" s="129">
        <v>0</v>
      </c>
      <c r="L71" s="124"/>
      <c r="M71" s="129">
        <v>0</v>
      </c>
      <c r="N71" s="129">
        <v>0</v>
      </c>
      <c r="O71" s="129">
        <v>0</v>
      </c>
      <c r="P71" s="129">
        <v>0</v>
      </c>
      <c r="Q71" s="129">
        <v>0</v>
      </c>
      <c r="R71" s="124"/>
      <c r="S71" s="123">
        <f t="shared" si="40"/>
        <v>0</v>
      </c>
      <c r="T71" s="123">
        <f t="shared" si="40"/>
        <v>0</v>
      </c>
      <c r="U71" s="123">
        <f t="shared" si="40"/>
        <v>0</v>
      </c>
      <c r="V71" s="123">
        <f t="shared" si="40"/>
        <v>0</v>
      </c>
      <c r="W71" s="123">
        <f t="shared" si="40"/>
        <v>0</v>
      </c>
      <c r="Y71" s="188"/>
      <c r="Z71" s="189"/>
      <c r="AA71" s="189"/>
      <c r="AB71" s="189"/>
      <c r="AC71" s="190"/>
    </row>
    <row r="72" spans="1:29" ht="19.5" customHeight="1">
      <c r="B72" s="20">
        <f t="shared" si="41"/>
        <v>44</v>
      </c>
      <c r="D72" s="178" t="s">
        <v>75</v>
      </c>
      <c r="E72" s="178"/>
      <c r="F72" s="29" t="s">
        <v>19</v>
      </c>
      <c r="G72" s="123">
        <v>4.7635226714076426E-2</v>
      </c>
      <c r="H72" s="123">
        <v>2.8988121360123964E-5</v>
      </c>
      <c r="I72" s="123">
        <v>0</v>
      </c>
      <c r="J72" s="123">
        <v>0</v>
      </c>
      <c r="K72" s="123">
        <v>0</v>
      </c>
      <c r="L72" s="124"/>
      <c r="M72" s="129">
        <v>4.7635226714076426E-2</v>
      </c>
      <c r="N72" s="129">
        <v>2.8988121360123964E-5</v>
      </c>
      <c r="O72" s="129">
        <v>0</v>
      </c>
      <c r="P72" s="129">
        <v>0</v>
      </c>
      <c r="Q72" s="129">
        <v>0</v>
      </c>
      <c r="R72" s="124"/>
      <c r="S72" s="123">
        <f t="shared" si="40"/>
        <v>0</v>
      </c>
      <c r="T72" s="123">
        <f t="shared" si="40"/>
        <v>0</v>
      </c>
      <c r="U72" s="123">
        <f t="shared" si="40"/>
        <v>0</v>
      </c>
      <c r="V72" s="123">
        <f t="shared" si="40"/>
        <v>0</v>
      </c>
      <c r="W72" s="123">
        <f t="shared" si="40"/>
        <v>0</v>
      </c>
      <c r="Y72" s="188"/>
      <c r="Z72" s="189"/>
      <c r="AA72" s="189"/>
      <c r="AB72" s="189"/>
      <c r="AC72" s="190"/>
    </row>
    <row r="73" spans="1:29" ht="25.5" customHeight="1">
      <c r="A73" s="6"/>
      <c r="B73" s="20">
        <f t="shared" si="41"/>
        <v>45</v>
      </c>
      <c r="C73" s="105"/>
      <c r="D73" s="199" t="s">
        <v>81</v>
      </c>
      <c r="E73" s="200"/>
      <c r="F73" s="97" t="s">
        <v>19</v>
      </c>
      <c r="G73" s="127">
        <v>3.982186908667705E-2</v>
      </c>
      <c r="H73" s="127">
        <v>5.63318769762646E-2</v>
      </c>
      <c r="I73" s="127">
        <f>SUM(I69:I72)</f>
        <v>-0.10634046983750867</v>
      </c>
      <c r="J73" s="127">
        <f t="shared" ref="J73:K73" si="42">SUM(J69:J72)</f>
        <v>4.8553971368955562E-2</v>
      </c>
      <c r="K73" s="127">
        <f t="shared" si="42"/>
        <v>4.1206660254767158E-2</v>
      </c>
      <c r="L73" s="124"/>
      <c r="M73" s="127">
        <v>3.982186908667705E-2</v>
      </c>
      <c r="N73" s="127">
        <v>5.63318769762646E-2</v>
      </c>
      <c r="O73" s="127">
        <v>-0.10662259507148397</v>
      </c>
      <c r="P73" s="127">
        <v>8.7751920892968016E-2</v>
      </c>
      <c r="Q73" s="127">
        <v>4.392475190686973E-3</v>
      </c>
      <c r="R73" s="124"/>
      <c r="S73" s="127">
        <f t="shared" si="40"/>
        <v>0</v>
      </c>
      <c r="T73" s="127">
        <f t="shared" si="40"/>
        <v>0</v>
      </c>
      <c r="U73" s="127">
        <f t="shared" si="40"/>
        <v>2.8212523397530553E-4</v>
      </c>
      <c r="V73" s="127">
        <f t="shared" si="40"/>
        <v>-3.9197949524012454E-2</v>
      </c>
      <c r="W73" s="127">
        <f t="shared" si="40"/>
        <v>3.6814185064080185E-2</v>
      </c>
      <c r="Y73" s="188"/>
      <c r="Z73" s="189"/>
      <c r="AA73" s="189"/>
      <c r="AB73" s="189"/>
      <c r="AC73" s="190"/>
    </row>
    <row r="74" spans="1:29">
      <c r="D74" s="7"/>
      <c r="E74" s="7"/>
      <c r="F74" s="7"/>
      <c r="G74" s="84"/>
      <c r="H74" s="84"/>
      <c r="I74" s="84"/>
      <c r="J74" s="84"/>
      <c r="K74" s="84"/>
      <c r="L74" s="85"/>
      <c r="M74" s="84"/>
      <c r="N74" s="84"/>
      <c r="O74" s="84"/>
      <c r="P74" s="84"/>
      <c r="Q74" s="84"/>
      <c r="R74" s="85"/>
      <c r="S74" s="84"/>
      <c r="T74" s="84"/>
      <c r="U74" s="84"/>
      <c r="V74" s="84"/>
      <c r="W74" s="84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4" t="s">
        <v>82</v>
      </c>
      <c r="E75" s="202"/>
      <c r="F75" s="130"/>
      <c r="G75" s="131"/>
      <c r="H75" s="132"/>
      <c r="I75" s="132"/>
      <c r="J75" s="132"/>
      <c r="K75" s="133"/>
      <c r="L75" s="85"/>
      <c r="M75" s="131"/>
      <c r="N75" s="132"/>
      <c r="O75" s="132"/>
      <c r="P75" s="132"/>
      <c r="Q75" s="133"/>
      <c r="R75" s="85"/>
      <c r="S75" s="131"/>
      <c r="T75" s="132"/>
      <c r="U75" s="132"/>
      <c r="V75" s="132"/>
      <c r="W75" s="133"/>
      <c r="Y75" s="19"/>
      <c r="Z75" s="19"/>
      <c r="AA75" s="19"/>
      <c r="AB75" s="19"/>
      <c r="AC75" s="19"/>
    </row>
    <row r="76" spans="1:29">
      <c r="D76" s="7"/>
      <c r="E76" s="7"/>
      <c r="F76" s="7"/>
      <c r="G76" s="84"/>
      <c r="H76" s="84"/>
      <c r="I76" s="84"/>
      <c r="J76" s="84"/>
      <c r="K76" s="84"/>
      <c r="L76" s="85"/>
      <c r="M76" s="84"/>
      <c r="N76" s="84"/>
      <c r="O76" s="84"/>
      <c r="P76" s="84"/>
      <c r="Q76" s="84"/>
      <c r="R76" s="85"/>
      <c r="S76" s="84"/>
      <c r="T76" s="84"/>
      <c r="U76" s="84"/>
      <c r="V76" s="84"/>
      <c r="W76" s="84"/>
      <c r="Y76" s="19"/>
      <c r="Z76" s="19"/>
      <c r="AA76" s="19"/>
      <c r="AB76" s="19"/>
      <c r="AC76" s="19"/>
    </row>
    <row r="77" spans="1:29" ht="19.5" customHeight="1">
      <c r="B77" s="20">
        <f>B73+1</f>
        <v>46</v>
      </c>
      <c r="D77" s="28" t="s">
        <v>83</v>
      </c>
      <c r="E77" s="29" t="s">
        <v>84</v>
      </c>
      <c r="F77" s="29" t="s">
        <v>17</v>
      </c>
      <c r="G77" s="134">
        <f>M77</f>
        <v>3.1886461416500733</v>
      </c>
      <c r="H77" s="134">
        <v>16.275502100942898</v>
      </c>
      <c r="I77" s="134">
        <v>6.3134784700839726</v>
      </c>
      <c r="J77" s="134">
        <v>9.0906875091958028</v>
      </c>
      <c r="K77" s="134">
        <v>8.7533605910126369</v>
      </c>
      <c r="L77" s="85"/>
      <c r="M77" s="134">
        <v>3.1886461416500733</v>
      </c>
      <c r="N77" s="134">
        <v>16.275502100942898</v>
      </c>
      <c r="O77" s="134">
        <v>18.541692687880118</v>
      </c>
      <c r="P77" s="134">
        <v>12.120916678927736</v>
      </c>
      <c r="Q77" s="134">
        <v>11.08759008194934</v>
      </c>
      <c r="R77" s="85"/>
      <c r="S77" s="134">
        <f t="shared" ref="S77:W89" si="43">G77-M77</f>
        <v>0</v>
      </c>
      <c r="T77" s="134">
        <f t="shared" si="43"/>
        <v>0</v>
      </c>
      <c r="U77" s="134">
        <f t="shared" si="43"/>
        <v>-12.228214217796147</v>
      </c>
      <c r="V77" s="134">
        <f t="shared" si="43"/>
        <v>-3.0302291697319337</v>
      </c>
      <c r="W77" s="134">
        <f t="shared" si="43"/>
        <v>-2.3342294909367034</v>
      </c>
      <c r="Y77" s="188" t="s">
        <v>229</v>
      </c>
      <c r="Z77" s="189"/>
      <c r="AA77" s="189"/>
      <c r="AB77" s="189"/>
      <c r="AC77" s="190"/>
    </row>
    <row r="78" spans="1:29" ht="19.5" customHeight="1">
      <c r="B78" s="20">
        <f>B77+1</f>
        <v>47</v>
      </c>
      <c r="D78" s="28" t="s">
        <v>85</v>
      </c>
      <c r="E78" s="29" t="s">
        <v>86</v>
      </c>
      <c r="F78" s="29" t="str">
        <f>F77</f>
        <v>NOMINAL</v>
      </c>
      <c r="G78" s="134">
        <f t="shared" ref="G78:G88" si="44">M78</f>
        <v>1.7773390761041719</v>
      </c>
      <c r="H78" s="134">
        <v>2.1400117519253605</v>
      </c>
      <c r="I78" s="134">
        <v>2.1701925385605469</v>
      </c>
      <c r="J78" s="134">
        <v>2.2069644313389714</v>
      </c>
      <c r="K78" s="134">
        <v>2.2491280207465025</v>
      </c>
      <c r="L78" s="85"/>
      <c r="M78" s="134">
        <v>1.7773390761041719</v>
      </c>
      <c r="N78" s="134">
        <v>2.1400117519253605</v>
      </c>
      <c r="O78" s="134">
        <v>2.1701925385605469</v>
      </c>
      <c r="P78" s="134">
        <v>2.2069644313389709</v>
      </c>
      <c r="Q78" s="134">
        <v>2.2491280207465025</v>
      </c>
      <c r="R78" s="85"/>
      <c r="S78" s="134">
        <f t="shared" si="43"/>
        <v>0</v>
      </c>
      <c r="T78" s="134">
        <f t="shared" si="43"/>
        <v>0</v>
      </c>
      <c r="U78" s="134">
        <f t="shared" si="43"/>
        <v>0</v>
      </c>
      <c r="V78" s="134">
        <f t="shared" si="43"/>
        <v>0</v>
      </c>
      <c r="W78" s="134">
        <f t="shared" si="43"/>
        <v>0</v>
      </c>
      <c r="Y78" s="188"/>
      <c r="Z78" s="189"/>
      <c r="AA78" s="189"/>
      <c r="AB78" s="189"/>
      <c r="AC78" s="190"/>
    </row>
    <row r="79" spans="1:29" ht="19.5" customHeight="1">
      <c r="B79" s="20">
        <f t="shared" ref="B79:B89" si="45">B78+1</f>
        <v>48</v>
      </c>
      <c r="D79" s="28" t="s">
        <v>87</v>
      </c>
      <c r="E79" s="29" t="s">
        <v>88</v>
      </c>
      <c r="F79" s="29" t="str">
        <f t="shared" ref="F79:F88" si="46">F78</f>
        <v>NOMINAL</v>
      </c>
      <c r="G79" s="134">
        <f t="shared" si="44"/>
        <v>50.706919675490177</v>
      </c>
      <c r="H79" s="134">
        <v>55.107600203868891</v>
      </c>
      <c r="I79" s="134">
        <v>35.973898240000018</v>
      </c>
      <c r="J79" s="134">
        <v>38.503312959999995</v>
      </c>
      <c r="K79" s="134">
        <v>39.41671272</v>
      </c>
      <c r="L79" s="85"/>
      <c r="M79" s="134">
        <v>50.706919675490177</v>
      </c>
      <c r="N79" s="134">
        <v>55.107600203868891</v>
      </c>
      <c r="O79" s="134">
        <v>35.973898240000011</v>
      </c>
      <c r="P79" s="134">
        <v>38.503312959999995</v>
      </c>
      <c r="Q79" s="134">
        <v>39.41671272</v>
      </c>
      <c r="R79" s="85"/>
      <c r="S79" s="134">
        <f t="shared" si="43"/>
        <v>0</v>
      </c>
      <c r="T79" s="134">
        <f t="shared" si="43"/>
        <v>0</v>
      </c>
      <c r="U79" s="134">
        <f t="shared" si="43"/>
        <v>0</v>
      </c>
      <c r="V79" s="134">
        <f t="shared" si="43"/>
        <v>0</v>
      </c>
      <c r="W79" s="134">
        <f t="shared" si="43"/>
        <v>0</v>
      </c>
      <c r="Y79" s="188"/>
      <c r="Z79" s="189"/>
      <c r="AA79" s="189"/>
      <c r="AB79" s="189"/>
      <c r="AC79" s="190"/>
    </row>
    <row r="80" spans="1:29" ht="19.5" customHeight="1">
      <c r="B80" s="20">
        <f t="shared" si="45"/>
        <v>49</v>
      </c>
      <c r="D80" s="28" t="s">
        <v>89</v>
      </c>
      <c r="E80" s="29" t="s">
        <v>90</v>
      </c>
      <c r="F80" s="29" t="str">
        <f t="shared" si="46"/>
        <v>NOMINAL</v>
      </c>
      <c r="G80" s="134">
        <f t="shared" si="44"/>
        <v>7.1051499517130834</v>
      </c>
      <c r="H80" s="134">
        <v>4.819579116382692</v>
      </c>
      <c r="I80" s="134">
        <v>0</v>
      </c>
      <c r="J80" s="134">
        <v>0</v>
      </c>
      <c r="K80" s="134">
        <v>0</v>
      </c>
      <c r="L80" s="85"/>
      <c r="M80" s="134">
        <v>7.1051499517130834</v>
      </c>
      <c r="N80" s="134">
        <v>4.819579116382692</v>
      </c>
      <c r="O80" s="134">
        <v>0</v>
      </c>
      <c r="P80" s="134">
        <v>0</v>
      </c>
      <c r="Q80" s="134">
        <v>0</v>
      </c>
      <c r="R80" s="85"/>
      <c r="S80" s="134">
        <f t="shared" si="43"/>
        <v>0</v>
      </c>
      <c r="T80" s="134">
        <f t="shared" si="43"/>
        <v>0</v>
      </c>
      <c r="U80" s="134">
        <f t="shared" si="43"/>
        <v>0</v>
      </c>
      <c r="V80" s="134">
        <f t="shared" si="43"/>
        <v>0</v>
      </c>
      <c r="W80" s="134">
        <f t="shared" si="43"/>
        <v>0</v>
      </c>
      <c r="Y80" s="188"/>
      <c r="Z80" s="189"/>
      <c r="AA80" s="189"/>
      <c r="AB80" s="189"/>
      <c r="AC80" s="190"/>
    </row>
    <row r="81" spans="1:29" ht="19.5" customHeight="1">
      <c r="B81" s="20">
        <f t="shared" si="45"/>
        <v>50</v>
      </c>
      <c r="D81" s="28" t="s">
        <v>91</v>
      </c>
      <c r="E81" s="29" t="s">
        <v>92</v>
      </c>
      <c r="F81" s="29" t="str">
        <f t="shared" si="46"/>
        <v>NOMINAL</v>
      </c>
      <c r="G81" s="134">
        <f t="shared" si="44"/>
        <v>0</v>
      </c>
      <c r="H81" s="134">
        <v>0</v>
      </c>
      <c r="I81" s="134">
        <v>0</v>
      </c>
      <c r="J81" s="134">
        <v>0</v>
      </c>
      <c r="K81" s="134">
        <v>0</v>
      </c>
      <c r="L81" s="85"/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85"/>
      <c r="S81" s="134">
        <f t="shared" si="43"/>
        <v>0</v>
      </c>
      <c r="T81" s="134">
        <f t="shared" si="43"/>
        <v>0</v>
      </c>
      <c r="U81" s="134">
        <f t="shared" si="43"/>
        <v>0</v>
      </c>
      <c r="V81" s="134">
        <f t="shared" si="43"/>
        <v>0</v>
      </c>
      <c r="W81" s="134">
        <f t="shared" si="43"/>
        <v>0</v>
      </c>
      <c r="Y81" s="188"/>
      <c r="Z81" s="189"/>
      <c r="AA81" s="189"/>
      <c r="AB81" s="189"/>
      <c r="AC81" s="190"/>
    </row>
    <row r="82" spans="1:29" ht="19.5" customHeight="1">
      <c r="B82" s="20">
        <f t="shared" si="45"/>
        <v>51</v>
      </c>
      <c r="D82" s="28" t="s">
        <v>93</v>
      </c>
      <c r="E82" s="29" t="s">
        <v>94</v>
      </c>
      <c r="F82" s="29" t="str">
        <f t="shared" si="46"/>
        <v>NOMINAL</v>
      </c>
      <c r="G82" s="134">
        <f t="shared" si="44"/>
        <v>0</v>
      </c>
      <c r="H82" s="134">
        <v>0</v>
      </c>
      <c r="I82" s="134">
        <v>0</v>
      </c>
      <c r="J82" s="134">
        <v>0</v>
      </c>
      <c r="K82" s="134">
        <v>0</v>
      </c>
      <c r="L82" s="85"/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85"/>
      <c r="S82" s="134">
        <f t="shared" si="43"/>
        <v>0</v>
      </c>
      <c r="T82" s="134">
        <f t="shared" si="43"/>
        <v>0</v>
      </c>
      <c r="U82" s="134">
        <f t="shared" si="43"/>
        <v>0</v>
      </c>
      <c r="V82" s="134">
        <f t="shared" si="43"/>
        <v>0</v>
      </c>
      <c r="W82" s="134">
        <f t="shared" si="43"/>
        <v>0</v>
      </c>
      <c r="Y82" s="188"/>
      <c r="Z82" s="189"/>
      <c r="AA82" s="189"/>
      <c r="AB82" s="189"/>
      <c r="AC82" s="190"/>
    </row>
    <row r="83" spans="1:29" ht="19.5" customHeight="1">
      <c r="B83" s="20">
        <f t="shared" si="45"/>
        <v>52</v>
      </c>
      <c r="D83" s="28" t="s">
        <v>95</v>
      </c>
      <c r="E83" s="29" t="s">
        <v>96</v>
      </c>
      <c r="F83" s="29" t="str">
        <f t="shared" si="46"/>
        <v>NOMINAL</v>
      </c>
      <c r="G83" s="134">
        <f t="shared" si="44"/>
        <v>0</v>
      </c>
      <c r="H83" s="134">
        <v>0</v>
      </c>
      <c r="I83" s="134">
        <v>0</v>
      </c>
      <c r="J83" s="134">
        <v>0</v>
      </c>
      <c r="K83" s="134">
        <v>0</v>
      </c>
      <c r="L83" s="85"/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85"/>
      <c r="S83" s="134">
        <f t="shared" si="43"/>
        <v>0</v>
      </c>
      <c r="T83" s="134">
        <f t="shared" si="43"/>
        <v>0</v>
      </c>
      <c r="U83" s="134">
        <f t="shared" si="43"/>
        <v>0</v>
      </c>
      <c r="V83" s="134">
        <f t="shared" si="43"/>
        <v>0</v>
      </c>
      <c r="W83" s="134">
        <f t="shared" si="43"/>
        <v>0</v>
      </c>
      <c r="Y83" s="188"/>
      <c r="Z83" s="189"/>
      <c r="AA83" s="189"/>
      <c r="AB83" s="189"/>
      <c r="AC83" s="190"/>
    </row>
    <row r="84" spans="1:29" ht="19.5" customHeight="1">
      <c r="B84" s="20">
        <f t="shared" si="45"/>
        <v>53</v>
      </c>
      <c r="D84" s="136" t="s">
        <v>97</v>
      </c>
      <c r="E84" s="111" t="s">
        <v>98</v>
      </c>
      <c r="F84" s="111" t="str">
        <f t="shared" si="46"/>
        <v>NOMINAL</v>
      </c>
      <c r="G84" s="137">
        <f t="shared" si="44"/>
        <v>0.24913250537799264</v>
      </c>
      <c r="H84" s="137">
        <v>0</v>
      </c>
      <c r="I84" s="137">
        <v>0</v>
      </c>
      <c r="J84" s="137">
        <v>0</v>
      </c>
      <c r="K84" s="137">
        <v>0</v>
      </c>
      <c r="L84" s="85"/>
      <c r="M84" s="137">
        <v>0.24913250537799264</v>
      </c>
      <c r="N84" s="137">
        <v>0</v>
      </c>
      <c r="O84" s="137">
        <v>0</v>
      </c>
      <c r="P84" s="137">
        <v>0</v>
      </c>
      <c r="Q84" s="137">
        <v>0</v>
      </c>
      <c r="R84" s="85"/>
      <c r="S84" s="137">
        <f t="shared" si="43"/>
        <v>0</v>
      </c>
      <c r="T84" s="137">
        <f t="shared" si="43"/>
        <v>0</v>
      </c>
      <c r="U84" s="137">
        <f t="shared" si="43"/>
        <v>0</v>
      </c>
      <c r="V84" s="137">
        <f t="shared" si="43"/>
        <v>0</v>
      </c>
      <c r="W84" s="137">
        <f t="shared" si="43"/>
        <v>0</v>
      </c>
      <c r="Y84" s="188"/>
      <c r="Z84" s="189"/>
      <c r="AA84" s="189"/>
      <c r="AB84" s="189"/>
      <c r="AC84" s="190"/>
    </row>
    <row r="85" spans="1:29" ht="19.5" customHeight="1">
      <c r="B85" s="20">
        <f t="shared" si="45"/>
        <v>54</v>
      </c>
      <c r="D85" s="28" t="s">
        <v>99</v>
      </c>
      <c r="E85" s="29" t="s">
        <v>61</v>
      </c>
      <c r="F85" s="29" t="str">
        <f t="shared" si="46"/>
        <v>NOMINAL</v>
      </c>
      <c r="G85" s="134">
        <f t="shared" si="44"/>
        <v>33.994275889726822</v>
      </c>
      <c r="H85" s="134">
        <f>N85</f>
        <v>36.188891743973187</v>
      </c>
      <c r="I85" s="134">
        <v>25.997615782259999</v>
      </c>
      <c r="J85" s="134">
        <v>30.964607021214061</v>
      </c>
      <c r="K85" s="134">
        <v>40.859381078759029</v>
      </c>
      <c r="L85" s="85"/>
      <c r="M85" s="134">
        <v>33.994275889726822</v>
      </c>
      <c r="N85" s="134">
        <v>36.188891743973187</v>
      </c>
      <c r="O85" s="134">
        <v>34.859282986475996</v>
      </c>
      <c r="P85" s="134">
        <v>35.705687697451197</v>
      </c>
      <c r="Q85" s="134">
        <v>35.368623726651428</v>
      </c>
      <c r="R85" s="85"/>
      <c r="S85" s="134">
        <f t="shared" si="43"/>
        <v>0</v>
      </c>
      <c r="T85" s="134">
        <f t="shared" si="43"/>
        <v>0</v>
      </c>
      <c r="U85" s="134">
        <f t="shared" si="43"/>
        <v>-8.8616672042159976</v>
      </c>
      <c r="V85" s="134">
        <f t="shared" si="43"/>
        <v>-4.7410806762371358</v>
      </c>
      <c r="W85" s="134">
        <f t="shared" si="43"/>
        <v>5.4907573521076003</v>
      </c>
      <c r="Y85" s="191" t="str">
        <f>Y46</f>
        <v xml:space="preserve">Updated Exit Capacity pass through costs based on May 2023 National Gas Transmission pricing paper.  </v>
      </c>
      <c r="Z85" s="192"/>
      <c r="AA85" s="192"/>
      <c r="AB85" s="192"/>
      <c r="AC85" s="193"/>
    </row>
    <row r="86" spans="1:29" ht="19.5" customHeight="1">
      <c r="B86" s="20">
        <f t="shared" si="45"/>
        <v>55</v>
      </c>
      <c r="D86" s="28" t="s">
        <v>100</v>
      </c>
      <c r="E86" s="29" t="s">
        <v>101</v>
      </c>
      <c r="F86" s="29" t="str">
        <f t="shared" si="46"/>
        <v>NOMINAL</v>
      </c>
      <c r="G86" s="134">
        <f t="shared" si="44"/>
        <v>2.9512832725254152</v>
      </c>
      <c r="H86" s="134">
        <v>3.311638095030534</v>
      </c>
      <c r="I86" s="134">
        <v>2.813997221503191</v>
      </c>
      <c r="J86" s="134">
        <v>2.9325482833072729</v>
      </c>
      <c r="K86" s="134">
        <v>2.9885739989823175</v>
      </c>
      <c r="L86" s="85"/>
      <c r="M86" s="134">
        <v>2.9512832725254152</v>
      </c>
      <c r="N86" s="134">
        <v>3.311638095030534</v>
      </c>
      <c r="O86" s="134">
        <v>2.813997221503191</v>
      </c>
      <c r="P86" s="134">
        <v>2.9325482833072729</v>
      </c>
      <c r="Q86" s="134">
        <v>2.9885739989823175</v>
      </c>
      <c r="R86" s="85"/>
      <c r="S86" s="134">
        <f t="shared" si="43"/>
        <v>0</v>
      </c>
      <c r="T86" s="134">
        <f t="shared" si="43"/>
        <v>0</v>
      </c>
      <c r="U86" s="134">
        <f t="shared" si="43"/>
        <v>0</v>
      </c>
      <c r="V86" s="134">
        <f t="shared" si="43"/>
        <v>0</v>
      </c>
      <c r="W86" s="134">
        <f t="shared" si="43"/>
        <v>0</v>
      </c>
      <c r="Y86" s="194"/>
      <c r="Z86" s="195"/>
      <c r="AA86" s="195"/>
      <c r="AB86" s="195"/>
      <c r="AC86" s="196"/>
    </row>
    <row r="87" spans="1:29" ht="19.5" customHeight="1">
      <c r="B87" s="20">
        <f t="shared" si="45"/>
        <v>56</v>
      </c>
      <c r="D87" s="28" t="s">
        <v>102</v>
      </c>
      <c r="E87" s="29" t="s">
        <v>103</v>
      </c>
      <c r="F87" s="29" t="str">
        <f t="shared" si="46"/>
        <v>NOMINAL</v>
      </c>
      <c r="G87" s="134">
        <f t="shared" si="44"/>
        <v>0</v>
      </c>
      <c r="H87" s="134">
        <v>85.15826642856301</v>
      </c>
      <c r="I87" s="134">
        <v>23.122957425247456</v>
      </c>
      <c r="J87" s="134">
        <v>0</v>
      </c>
      <c r="K87" s="134">
        <v>0</v>
      </c>
      <c r="L87" s="85"/>
      <c r="M87" s="134">
        <v>0</v>
      </c>
      <c r="N87" s="134">
        <v>85.15826642856301</v>
      </c>
      <c r="O87" s="134">
        <v>23.122957425247456</v>
      </c>
      <c r="P87" s="134">
        <v>0</v>
      </c>
      <c r="Q87" s="134">
        <v>0</v>
      </c>
      <c r="R87" s="85"/>
      <c r="S87" s="134">
        <f t="shared" si="43"/>
        <v>0</v>
      </c>
      <c r="T87" s="134">
        <f t="shared" si="43"/>
        <v>0</v>
      </c>
      <c r="U87" s="134">
        <f t="shared" si="43"/>
        <v>0</v>
      </c>
      <c r="V87" s="134">
        <f t="shared" si="43"/>
        <v>0</v>
      </c>
      <c r="W87" s="134">
        <f t="shared" si="43"/>
        <v>0</v>
      </c>
      <c r="Y87" s="188"/>
      <c r="Z87" s="189"/>
      <c r="AA87" s="189"/>
      <c r="AB87" s="189"/>
      <c r="AC87" s="190"/>
    </row>
    <row r="88" spans="1:29" ht="19.5" customHeight="1">
      <c r="B88" s="20">
        <f t="shared" si="45"/>
        <v>57</v>
      </c>
      <c r="D88" s="28" t="s">
        <v>104</v>
      </c>
      <c r="E88" s="29" t="s">
        <v>105</v>
      </c>
      <c r="F88" s="29" t="str">
        <f t="shared" si="46"/>
        <v>NOMINAL</v>
      </c>
      <c r="G88" s="134">
        <f t="shared" si="44"/>
        <v>0</v>
      </c>
      <c r="H88" s="134">
        <v>0</v>
      </c>
      <c r="I88" s="134">
        <v>0</v>
      </c>
      <c r="J88" s="134">
        <v>0</v>
      </c>
      <c r="K88" s="134">
        <v>0</v>
      </c>
      <c r="L88" s="85"/>
      <c r="M88" s="134">
        <v>0</v>
      </c>
      <c r="N88" s="134">
        <v>0</v>
      </c>
      <c r="O88" s="134">
        <v>0</v>
      </c>
      <c r="P88" s="134">
        <v>0</v>
      </c>
      <c r="Q88" s="134">
        <v>0</v>
      </c>
      <c r="R88" s="85"/>
      <c r="S88" s="134">
        <f t="shared" si="43"/>
        <v>0</v>
      </c>
      <c r="T88" s="134">
        <f t="shared" si="43"/>
        <v>0</v>
      </c>
      <c r="U88" s="134">
        <f t="shared" si="43"/>
        <v>0</v>
      </c>
      <c r="V88" s="134">
        <f t="shared" si="43"/>
        <v>0</v>
      </c>
      <c r="W88" s="134">
        <f t="shared" si="43"/>
        <v>0</v>
      </c>
      <c r="Y88" s="188"/>
      <c r="Z88" s="189"/>
      <c r="AA88" s="189"/>
      <c r="AB88" s="189"/>
      <c r="AC88" s="190"/>
    </row>
    <row r="89" spans="1:29" ht="25.5" customHeight="1">
      <c r="A89" s="114"/>
      <c r="B89" s="20">
        <f t="shared" si="45"/>
        <v>58</v>
      </c>
      <c r="C89" s="115"/>
      <c r="D89" s="116" t="s">
        <v>167</v>
      </c>
      <c r="E89" s="138" t="s">
        <v>107</v>
      </c>
      <c r="F89" s="97" t="str">
        <f>F88</f>
        <v>NOMINAL</v>
      </c>
      <c r="G89" s="118">
        <f>SUM(G77:G88)</f>
        <v>99.972746512587733</v>
      </c>
      <c r="H89" s="118">
        <f t="shared" ref="H89:K89" si="47">SUM(H77:H88)</f>
        <v>203.00148944068656</v>
      </c>
      <c r="I89" s="118">
        <f t="shared" si="47"/>
        <v>96.392139677655194</v>
      </c>
      <c r="J89" s="118">
        <f t="shared" si="47"/>
        <v>83.6981202050561</v>
      </c>
      <c r="K89" s="118">
        <f t="shared" si="47"/>
        <v>94.267156409500487</v>
      </c>
      <c r="L89" s="41"/>
      <c r="M89" s="118">
        <v>99.972746512587733</v>
      </c>
      <c r="N89" s="118">
        <v>203.00148944068656</v>
      </c>
      <c r="O89" s="118">
        <v>117.48202109966732</v>
      </c>
      <c r="P89" s="118">
        <v>91.469430051025171</v>
      </c>
      <c r="Q89" s="118">
        <v>91.110628548329586</v>
      </c>
      <c r="R89" s="41"/>
      <c r="S89" s="118">
        <f t="shared" si="43"/>
        <v>0</v>
      </c>
      <c r="T89" s="118">
        <f t="shared" si="43"/>
        <v>0</v>
      </c>
      <c r="U89" s="118">
        <f t="shared" si="43"/>
        <v>-21.089881422012127</v>
      </c>
      <c r="V89" s="118">
        <f t="shared" si="43"/>
        <v>-7.7713098459690713</v>
      </c>
      <c r="W89" s="118">
        <f t="shared" si="43"/>
        <v>3.1565278611709005</v>
      </c>
      <c r="Y89" s="203"/>
      <c r="Z89" s="204"/>
      <c r="AA89" s="204"/>
      <c r="AB89" s="204"/>
      <c r="AC89" s="205"/>
    </row>
    <row r="90" spans="1:29" s="84" customFormat="1" ht="19.5" customHeight="1">
      <c r="A90" s="4"/>
      <c r="B90" s="6"/>
      <c r="C90" s="7"/>
      <c r="D90" s="8"/>
      <c r="E90" s="4"/>
      <c r="F90" s="4"/>
      <c r="L90" s="85"/>
      <c r="R90" s="85"/>
      <c r="X90" s="5"/>
      <c r="Y90" s="139"/>
      <c r="Z90" s="139"/>
      <c r="AA90" s="139"/>
      <c r="AB90" s="139"/>
      <c r="AC90" s="139"/>
    </row>
    <row r="91" spans="1:29" ht="31.5" customHeight="1">
      <c r="A91" s="32"/>
      <c r="B91" s="32"/>
      <c r="C91" s="33"/>
      <c r="D91" s="184" t="s">
        <v>108</v>
      </c>
      <c r="E91" s="202"/>
      <c r="F91" s="130"/>
      <c r="G91" s="131"/>
      <c r="H91" s="132"/>
      <c r="I91" s="132"/>
      <c r="J91" s="132"/>
      <c r="K91" s="133"/>
      <c r="L91" s="85"/>
      <c r="M91" s="131"/>
      <c r="N91" s="132"/>
      <c r="O91" s="132"/>
      <c r="P91" s="132"/>
      <c r="Q91" s="133"/>
      <c r="R91" s="85"/>
      <c r="S91" s="131"/>
      <c r="T91" s="132"/>
      <c r="U91" s="132"/>
      <c r="V91" s="132"/>
      <c r="W91" s="133"/>
      <c r="Y91" s="84"/>
      <c r="Z91" s="84"/>
      <c r="AA91" s="84"/>
      <c r="AB91" s="84"/>
      <c r="AC91" s="84"/>
    </row>
    <row r="92" spans="1:29" ht="19.5" customHeight="1"/>
    <row r="93" spans="1:29" ht="19.5" customHeight="1">
      <c r="A93" s="71"/>
      <c r="B93" s="20">
        <f>B89+1</f>
        <v>59</v>
      </c>
      <c r="C93" s="72"/>
      <c r="D93" s="28" t="s">
        <v>109</v>
      </c>
      <c r="E93" s="74" t="s">
        <v>37</v>
      </c>
      <c r="F93" s="140"/>
      <c r="G93" s="141">
        <f>G24</f>
        <v>1.0525261314284649</v>
      </c>
      <c r="H93" s="141">
        <f t="shared" ref="H93:K93" si="48">H24</f>
        <v>1.118876650760557</v>
      </c>
      <c r="I93" s="141">
        <f t="shared" si="48"/>
        <v>1.2360034766257399</v>
      </c>
      <c r="J93" s="141">
        <f t="shared" si="48"/>
        <v>1.2450319245860968</v>
      </c>
      <c r="K93" s="141">
        <f t="shared" si="48"/>
        <v>1.248156029182222</v>
      </c>
      <c r="M93" s="141">
        <v>1.0525261314284649</v>
      </c>
      <c r="N93" s="141">
        <v>1.118876650760557</v>
      </c>
      <c r="O93" s="141">
        <v>1.2411966917132644</v>
      </c>
      <c r="P93" s="141">
        <v>1.2451864149158316</v>
      </c>
      <c r="Q93" s="141">
        <v>1.2395712150403304</v>
      </c>
      <c r="S93" s="141">
        <f t="shared" ref="S93:W96" si="49">G93-M93</f>
        <v>0</v>
      </c>
      <c r="T93" s="141">
        <f t="shared" si="49"/>
        <v>0</v>
      </c>
      <c r="U93" s="141">
        <f t="shared" si="49"/>
        <v>-5.1932150875244609E-3</v>
      </c>
      <c r="V93" s="141">
        <f t="shared" si="49"/>
        <v>-1.5449032973480215E-4</v>
      </c>
      <c r="W93" s="141">
        <f t="shared" si="49"/>
        <v>8.5848141418916057E-3</v>
      </c>
      <c r="Y93" s="19"/>
      <c r="Z93" s="19"/>
      <c r="AA93" s="19"/>
      <c r="AB93" s="19"/>
      <c r="AC93" s="19"/>
    </row>
    <row r="94" spans="1:29" ht="19.5" customHeight="1">
      <c r="A94" s="71"/>
      <c r="B94" s="20">
        <f>B93+1</f>
        <v>60</v>
      </c>
      <c r="C94" s="72"/>
      <c r="D94" s="28" t="s">
        <v>110</v>
      </c>
      <c r="E94" s="140"/>
      <c r="F94" s="140"/>
      <c r="G94" s="142">
        <f>M94</f>
        <v>1.2633376478261574E-2</v>
      </c>
      <c r="H94" s="142">
        <f>N94</f>
        <v>4.1433906219400907E-2</v>
      </c>
      <c r="I94" s="142">
        <v>4.7492695106005511E-2</v>
      </c>
      <c r="J94" s="142">
        <v>7.3045490009497893E-3</v>
      </c>
      <c r="K94" s="142">
        <v>2.5092566177882247E-3</v>
      </c>
      <c r="M94" s="142">
        <v>1.2633376478261574E-2</v>
      </c>
      <c r="N94" s="142">
        <v>4.1433906219400907E-2</v>
      </c>
      <c r="O94" s="142">
        <v>5.1977404294029306E-2</v>
      </c>
      <c r="P94" s="142">
        <v>3.2144165620198173E-3</v>
      </c>
      <c r="Q94" s="142">
        <v>-4.5095254881019065E-3</v>
      </c>
      <c r="S94" s="143">
        <f t="shared" si="49"/>
        <v>0</v>
      </c>
      <c r="T94" s="143">
        <f t="shared" si="49"/>
        <v>0</v>
      </c>
      <c r="U94" s="143">
        <f t="shared" si="49"/>
        <v>-4.4847091880237944E-3</v>
      </c>
      <c r="V94" s="143">
        <f t="shared" si="49"/>
        <v>4.090132438929972E-3</v>
      </c>
      <c r="W94" s="143">
        <f t="shared" si="49"/>
        <v>7.0187821058901312E-3</v>
      </c>
      <c r="Y94" s="188"/>
      <c r="Z94" s="189"/>
      <c r="AA94" s="189"/>
      <c r="AB94" s="189"/>
      <c r="AC94" s="190"/>
    </row>
    <row r="95" spans="1:29" ht="19.5" customHeight="1">
      <c r="A95" s="71"/>
      <c r="B95" s="20">
        <f t="shared" ref="B95:B96" si="50">B94+1</f>
        <v>61</v>
      </c>
      <c r="C95" s="72"/>
      <c r="D95" s="28" t="s">
        <v>111</v>
      </c>
      <c r="E95" s="140"/>
      <c r="F95" s="140"/>
      <c r="G95" s="142">
        <v>4.3123340303564239E-2</v>
      </c>
      <c r="H95" s="142">
        <v>8.7741270075143651E-2</v>
      </c>
      <c r="I95" s="142">
        <f>I94</f>
        <v>4.7492695106005511E-2</v>
      </c>
      <c r="J95" s="142">
        <f t="shared" ref="J95:K96" si="51">J94</f>
        <v>7.3045490009497893E-3</v>
      </c>
      <c r="K95" s="142">
        <f t="shared" si="51"/>
        <v>2.5092566177882247E-3</v>
      </c>
      <c r="M95" s="142">
        <v>4.3123340303564239E-2</v>
      </c>
      <c r="N95" s="142">
        <v>8.7654885340078481E-2</v>
      </c>
      <c r="O95" s="142">
        <v>5.1977404294029306E-2</v>
      </c>
      <c r="P95" s="142">
        <v>3.2144165620198173E-3</v>
      </c>
      <c r="Q95" s="142">
        <v>-4.5095254881019065E-3</v>
      </c>
      <c r="S95" s="143">
        <f t="shared" si="49"/>
        <v>0</v>
      </c>
      <c r="T95" s="143">
        <f t="shared" si="49"/>
        <v>8.6384735065170304E-5</v>
      </c>
      <c r="U95" s="143">
        <f t="shared" si="49"/>
        <v>-4.4847091880237944E-3</v>
      </c>
      <c r="V95" s="143">
        <f t="shared" si="49"/>
        <v>4.090132438929972E-3</v>
      </c>
      <c r="W95" s="143">
        <f t="shared" si="49"/>
        <v>7.0187821058901312E-3</v>
      </c>
      <c r="Y95" s="188"/>
      <c r="Z95" s="189"/>
      <c r="AA95" s="189"/>
      <c r="AB95" s="189"/>
      <c r="AC95" s="190"/>
    </row>
    <row r="96" spans="1:29" ht="19.5" customHeight="1">
      <c r="A96" s="71"/>
      <c r="B96" s="20">
        <f t="shared" si="50"/>
        <v>62</v>
      </c>
      <c r="C96" s="72"/>
      <c r="D96" s="28" t="s">
        <v>112</v>
      </c>
      <c r="E96" s="140"/>
      <c r="F96" s="140"/>
      <c r="G96" s="142">
        <f>G95-G94</f>
        <v>3.0489963825302665E-2</v>
      </c>
      <c r="H96" s="142">
        <v>8.7741270075143651E-2</v>
      </c>
      <c r="I96" s="142">
        <f>I95</f>
        <v>4.7492695106005511E-2</v>
      </c>
      <c r="J96" s="142">
        <f t="shared" si="51"/>
        <v>7.3045490009497893E-3</v>
      </c>
      <c r="K96" s="142">
        <f t="shared" si="51"/>
        <v>2.5092566177882247E-3</v>
      </c>
      <c r="M96" s="142">
        <v>3.0489963825302665E-2</v>
      </c>
      <c r="N96" s="142">
        <v>8.7654885340078481E-2</v>
      </c>
      <c r="O96" s="142">
        <v>5.1977404294029306E-2</v>
      </c>
      <c r="P96" s="142">
        <v>3.2144165620198173E-3</v>
      </c>
      <c r="Q96" s="142">
        <v>-4.5095254881019065E-3</v>
      </c>
      <c r="S96" s="143">
        <f t="shared" si="49"/>
        <v>0</v>
      </c>
      <c r="T96" s="143">
        <f t="shared" si="49"/>
        <v>8.6384735065170304E-5</v>
      </c>
      <c r="U96" s="143">
        <f t="shared" si="49"/>
        <v>-4.4847091880237944E-3</v>
      </c>
      <c r="V96" s="143">
        <f t="shared" si="49"/>
        <v>4.090132438929972E-3</v>
      </c>
      <c r="W96" s="143">
        <f t="shared" si="49"/>
        <v>7.0187821058901312E-3</v>
      </c>
      <c r="Y96" s="188"/>
      <c r="Z96" s="189"/>
      <c r="AA96" s="189"/>
      <c r="AB96" s="189"/>
      <c r="AC96" s="190"/>
    </row>
    <row r="97" spans="1:29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Y97" s="206"/>
      <c r="Z97" s="207"/>
      <c r="AA97" s="207"/>
      <c r="AB97" s="207"/>
      <c r="AC97" s="208"/>
    </row>
    <row r="98" spans="1:29" ht="31.5" customHeight="1">
      <c r="A98" s="32"/>
      <c r="B98" s="32"/>
      <c r="C98" s="33"/>
      <c r="D98" s="184" t="s">
        <v>113</v>
      </c>
      <c r="E98" s="202"/>
      <c r="F98" s="130"/>
      <c r="G98" s="131"/>
      <c r="H98" s="144"/>
      <c r="I98" s="144"/>
      <c r="J98" s="132"/>
      <c r="K98" s="133"/>
      <c r="L98" s="85"/>
      <c r="M98" s="131"/>
      <c r="N98" s="132"/>
      <c r="O98" s="132"/>
      <c r="P98" s="132"/>
      <c r="Q98" s="133"/>
      <c r="R98" s="85"/>
      <c r="S98" s="131"/>
      <c r="T98" s="132"/>
      <c r="U98" s="132"/>
      <c r="V98" s="132"/>
      <c r="W98" s="133"/>
    </row>
    <row r="100" spans="1:29" ht="20.25" customHeight="1">
      <c r="B100" s="20">
        <f>SUM(B96)+1</f>
        <v>63</v>
      </c>
      <c r="D100" s="145" t="s">
        <v>97</v>
      </c>
      <c r="E100" s="145"/>
      <c r="F100" s="146"/>
      <c r="G100" s="146"/>
      <c r="H100" s="146"/>
      <c r="I100" s="146"/>
      <c r="J100" s="146"/>
      <c r="K100" s="146"/>
      <c r="M100" s="146"/>
      <c r="N100" s="146"/>
      <c r="O100" s="146"/>
      <c r="P100" s="146"/>
      <c r="Q100" s="146"/>
      <c r="S100" s="146"/>
      <c r="T100" s="146"/>
      <c r="U100" s="146"/>
      <c r="V100" s="146"/>
      <c r="W100" s="146"/>
    </row>
    <row r="101" spans="1:29" ht="20.25" customHeight="1">
      <c r="B101" s="20">
        <f>SUM(B100)+1</f>
        <v>64</v>
      </c>
      <c r="D101" s="145" t="s">
        <v>114</v>
      </c>
      <c r="E101" s="145"/>
      <c r="F101" s="146"/>
      <c r="G101" s="146"/>
      <c r="H101" s="146"/>
      <c r="I101" s="146"/>
      <c r="J101" s="146"/>
      <c r="K101" s="146"/>
      <c r="M101" s="146"/>
      <c r="N101" s="146"/>
      <c r="O101" s="146"/>
      <c r="P101" s="146"/>
      <c r="Q101" s="146"/>
      <c r="S101" s="146"/>
      <c r="T101" s="146"/>
      <c r="U101" s="146"/>
      <c r="V101" s="146"/>
      <c r="W101" s="146"/>
    </row>
    <row r="102" spans="1:29" ht="20.25" customHeight="1">
      <c r="B102" s="20">
        <f t="shared" ref="B102:B103" si="52">SUM(B101)+1</f>
        <v>65</v>
      </c>
      <c r="D102" s="145" t="s">
        <v>115</v>
      </c>
      <c r="E102" s="145"/>
      <c r="F102" s="146"/>
      <c r="G102" s="146"/>
      <c r="H102" s="146"/>
      <c r="I102" s="146"/>
      <c r="J102" s="146"/>
      <c r="K102" s="146"/>
      <c r="M102" s="146"/>
      <c r="N102" s="146"/>
      <c r="O102" s="146"/>
      <c r="P102" s="146"/>
      <c r="Q102" s="146"/>
      <c r="S102" s="146"/>
      <c r="T102" s="146"/>
      <c r="U102" s="146"/>
      <c r="V102" s="146"/>
      <c r="W102" s="146"/>
    </row>
    <row r="103" spans="1:29" ht="20.25" customHeight="1">
      <c r="B103" s="20">
        <f t="shared" si="52"/>
        <v>66</v>
      </c>
      <c r="D103" s="145" t="s">
        <v>116</v>
      </c>
      <c r="E103" s="145"/>
      <c r="F103" s="146"/>
      <c r="G103" s="146"/>
      <c r="H103" s="146"/>
      <c r="I103" s="146"/>
      <c r="J103" s="146"/>
      <c r="K103" s="146"/>
      <c r="M103" s="146"/>
      <c r="N103" s="146"/>
      <c r="O103" s="146"/>
      <c r="P103" s="146"/>
      <c r="Q103" s="146"/>
      <c r="S103" s="146"/>
      <c r="T103" s="146"/>
      <c r="U103" s="146"/>
      <c r="V103" s="146"/>
      <c r="W103" s="146"/>
    </row>
    <row r="104" spans="1:29" ht="20.25" customHeight="1"/>
    <row r="105" spans="1:29" ht="30" customHeight="1">
      <c r="D105" s="184" t="s">
        <v>117</v>
      </c>
      <c r="E105" s="202"/>
      <c r="F105" s="130"/>
      <c r="G105" s="147" t="s">
        <v>118</v>
      </c>
      <c r="H105" s="148" t="s">
        <v>118</v>
      </c>
      <c r="I105" s="148" t="s">
        <v>118</v>
      </c>
      <c r="J105" s="148" t="s">
        <v>119</v>
      </c>
      <c r="K105" s="149"/>
      <c r="L105" s="85"/>
      <c r="M105" s="147" t="s">
        <v>118</v>
      </c>
      <c r="N105" s="148" t="s">
        <v>118</v>
      </c>
      <c r="O105" s="148" t="s">
        <v>118</v>
      </c>
      <c r="P105" s="148" t="s">
        <v>119</v>
      </c>
      <c r="Q105" s="149"/>
      <c r="R105" s="85"/>
      <c r="S105" s="147" t="s">
        <v>118</v>
      </c>
      <c r="T105" s="148" t="s">
        <v>118</v>
      </c>
      <c r="U105" s="148" t="s">
        <v>119</v>
      </c>
      <c r="V105" s="148"/>
      <c r="W105" s="149"/>
      <c r="X105" s="150"/>
    </row>
    <row r="107" spans="1:29" ht="19.5" customHeight="1">
      <c r="D107" s="184" t="s">
        <v>120</v>
      </c>
      <c r="E107" s="202"/>
      <c r="F107" s="130"/>
      <c r="G107" s="131"/>
      <c r="H107" s="132"/>
      <c r="I107" s="132"/>
      <c r="J107" s="132"/>
      <c r="K107" s="133"/>
      <c r="L107" s="151"/>
      <c r="M107" s="131"/>
      <c r="N107" s="132"/>
      <c r="O107" s="132"/>
      <c r="P107" s="132"/>
      <c r="Q107" s="133"/>
      <c r="R107" s="151"/>
      <c r="S107" s="131"/>
      <c r="T107" s="132"/>
      <c r="U107" s="132"/>
      <c r="V107" s="132"/>
      <c r="W107" s="133"/>
    </row>
    <row r="109" spans="1:29" ht="19.5" customHeight="1">
      <c r="A109" s="71"/>
      <c r="B109" s="20">
        <f>SUM(B103)+1</f>
        <v>67</v>
      </c>
      <c r="C109" s="72"/>
      <c r="D109" s="116" t="s">
        <v>121</v>
      </c>
      <c r="E109" s="29" t="s">
        <v>122</v>
      </c>
      <c r="F109" s="29" t="s">
        <v>123</v>
      </c>
      <c r="G109" s="141">
        <v>3.3099999999999997E-2</v>
      </c>
      <c r="H109" s="141">
        <v>3.9199999999999999E-2</v>
      </c>
      <c r="I109" s="141">
        <v>3.7100000000000001E-2</v>
      </c>
      <c r="J109" s="141">
        <v>3.9E-2</v>
      </c>
      <c r="K109" s="152"/>
      <c r="M109" s="153">
        <v>3.3099999999999997E-2</v>
      </c>
      <c r="N109" s="153">
        <v>3.9199999999999999E-2</v>
      </c>
      <c r="O109" s="153">
        <v>3.7100000000000001E-2</v>
      </c>
      <c r="P109" s="141">
        <v>4.0500000000000001E-2</v>
      </c>
      <c r="Q109" s="141"/>
      <c r="S109" s="154"/>
      <c r="T109" s="154"/>
      <c r="U109" s="154"/>
      <c r="V109" s="155">
        <f>IFERROR(J109-P109,"-")</f>
        <v>-1.5000000000000013E-3</v>
      </c>
      <c r="W109" s="155">
        <f t="shared" ref="W109:W114" si="53">K109-Q109</f>
        <v>0</v>
      </c>
      <c r="X109" s="156"/>
      <c r="Y109" s="191"/>
      <c r="Z109" s="192"/>
      <c r="AA109" s="192"/>
      <c r="AB109" s="192"/>
      <c r="AC109" s="193"/>
    </row>
    <row r="110" spans="1:29" ht="19.5" customHeight="1">
      <c r="A110" s="71"/>
      <c r="B110" s="20">
        <f t="shared" ref="B110:B119" si="54">SUM(B109)+1</f>
        <v>68</v>
      </c>
      <c r="C110" s="72"/>
      <c r="D110" s="28"/>
      <c r="E110" s="29" t="s">
        <v>124</v>
      </c>
      <c r="F110" s="29" t="s">
        <v>123</v>
      </c>
      <c r="G110" s="141">
        <v>2.9399999999999999E-2</v>
      </c>
      <c r="H110" s="141">
        <v>3.49E-2</v>
      </c>
      <c r="I110" s="141">
        <v>3.3099999999999997E-2</v>
      </c>
      <c r="J110" s="141">
        <v>3.4799999999999998E-2</v>
      </c>
      <c r="K110" s="152"/>
      <c r="M110" s="153">
        <v>2.9399999999999999E-2</v>
      </c>
      <c r="N110" s="153">
        <v>3.49E-2</v>
      </c>
      <c r="O110" s="153">
        <v>3.3099999999999997E-2</v>
      </c>
      <c r="P110" s="141">
        <v>3.6200000000000003E-2</v>
      </c>
      <c r="Q110" s="141"/>
      <c r="S110" s="154"/>
      <c r="T110" s="154"/>
      <c r="U110" s="154"/>
      <c r="V110" s="155">
        <f t="shared" ref="V110:V114" si="55">IFERROR(J110-P110,"-")</f>
        <v>-1.4000000000000054E-3</v>
      </c>
      <c r="W110" s="155">
        <f t="shared" si="53"/>
        <v>0</v>
      </c>
      <c r="X110" s="156"/>
      <c r="Y110" s="209"/>
      <c r="Z110" s="210"/>
      <c r="AA110" s="210"/>
      <c r="AB110" s="210"/>
      <c r="AC110" s="211"/>
    </row>
    <row r="111" spans="1:29" ht="19.5" customHeight="1">
      <c r="A111" s="71"/>
      <c r="B111" s="20">
        <f t="shared" si="54"/>
        <v>69</v>
      </c>
      <c r="C111" s="72"/>
      <c r="D111" s="28"/>
      <c r="E111" s="29" t="s">
        <v>125</v>
      </c>
      <c r="F111" s="29" t="s">
        <v>126</v>
      </c>
      <c r="G111" s="141" t="s">
        <v>168</v>
      </c>
      <c r="H111" s="141" t="s">
        <v>169</v>
      </c>
      <c r="I111" s="141" t="s">
        <v>170</v>
      </c>
      <c r="J111" s="141" t="s">
        <v>220</v>
      </c>
      <c r="K111" s="152"/>
      <c r="M111" s="153" t="s">
        <v>168</v>
      </c>
      <c r="N111" s="153" t="s">
        <v>169</v>
      </c>
      <c r="O111" s="153" t="s">
        <v>170</v>
      </c>
      <c r="P111" s="142" t="s">
        <v>171</v>
      </c>
      <c r="Q111" s="142"/>
      <c r="S111" s="154"/>
      <c r="T111" s="154"/>
      <c r="U111" s="154"/>
      <c r="V111" s="155" t="str">
        <f t="shared" si="55"/>
        <v>-</v>
      </c>
      <c r="W111" s="155">
        <f t="shared" si="53"/>
        <v>0</v>
      </c>
      <c r="X111" s="156"/>
      <c r="Y111" s="209"/>
      <c r="Z111" s="210"/>
      <c r="AA111" s="210"/>
      <c r="AB111" s="210"/>
      <c r="AC111" s="211"/>
    </row>
    <row r="112" spans="1:29" ht="19.5" customHeight="1">
      <c r="A112" s="71"/>
      <c r="B112" s="20">
        <f t="shared" si="54"/>
        <v>70</v>
      </c>
      <c r="C112" s="72"/>
      <c r="D112" s="28"/>
      <c r="E112" s="29"/>
      <c r="F112" s="29" t="s">
        <v>131</v>
      </c>
      <c r="G112" s="141" t="s">
        <v>172</v>
      </c>
      <c r="H112" s="142" t="s">
        <v>172</v>
      </c>
      <c r="I112" s="141" t="s">
        <v>172</v>
      </c>
      <c r="J112" s="142" t="s">
        <v>172</v>
      </c>
      <c r="K112" s="152"/>
      <c r="M112" s="153" t="s">
        <v>172</v>
      </c>
      <c r="N112" s="153" t="s">
        <v>172</v>
      </c>
      <c r="O112" s="153" t="s">
        <v>172</v>
      </c>
      <c r="P112" s="142" t="s">
        <v>172</v>
      </c>
      <c r="Q112" s="142"/>
      <c r="S112" s="154"/>
      <c r="T112" s="154"/>
      <c r="U112" s="154"/>
      <c r="V112" s="155" t="str">
        <f t="shared" si="55"/>
        <v>-</v>
      </c>
      <c r="W112" s="155">
        <f t="shared" si="53"/>
        <v>0</v>
      </c>
      <c r="X112" s="156"/>
      <c r="Y112" s="209"/>
      <c r="Z112" s="210"/>
      <c r="AA112" s="210"/>
      <c r="AB112" s="210"/>
      <c r="AC112" s="211"/>
    </row>
    <row r="113" spans="1:29" ht="19.5" customHeight="1">
      <c r="A113" s="71"/>
      <c r="B113" s="20">
        <f>SUM(B111)+1</f>
        <v>70</v>
      </c>
      <c r="C113" s="72"/>
      <c r="D113" s="28"/>
      <c r="E113" s="157"/>
      <c r="F113" s="158" t="s">
        <v>133</v>
      </c>
      <c r="G113" s="141">
        <v>2.8E-3</v>
      </c>
      <c r="H113" s="141">
        <v>3.3E-3</v>
      </c>
      <c r="I113" s="141">
        <v>3.0999999999999999E-3</v>
      </c>
      <c r="J113" s="141">
        <v>3.3E-3</v>
      </c>
      <c r="K113" s="152"/>
      <c r="M113" s="153">
        <v>2.8E-3</v>
      </c>
      <c r="N113" s="153">
        <v>3.3E-3</v>
      </c>
      <c r="O113" s="153">
        <v>3.0999999999999999E-3</v>
      </c>
      <c r="P113" s="141">
        <v>3.3999999999999998E-3</v>
      </c>
      <c r="Q113" s="142"/>
      <c r="S113" s="154"/>
      <c r="T113" s="154"/>
      <c r="U113" s="154"/>
      <c r="V113" s="155">
        <f t="shared" si="55"/>
        <v>-9.9999999999999829E-5</v>
      </c>
      <c r="W113" s="155">
        <f t="shared" si="53"/>
        <v>0</v>
      </c>
      <c r="X113" s="156"/>
      <c r="Y113" s="209"/>
      <c r="Z113" s="210"/>
      <c r="AA113" s="210"/>
      <c r="AB113" s="210"/>
      <c r="AC113" s="211"/>
    </row>
    <row r="114" spans="1:29" ht="19.5" customHeight="1">
      <c r="A114" s="71"/>
      <c r="B114" s="20">
        <f>SUM(B112)+1</f>
        <v>71</v>
      </c>
      <c r="C114" s="72"/>
      <c r="D114" s="28"/>
      <c r="E114" s="157"/>
      <c r="F114" s="158" t="s">
        <v>213</v>
      </c>
      <c r="G114" s="159">
        <v>352256939</v>
      </c>
      <c r="H114" s="159">
        <v>362576846</v>
      </c>
      <c r="I114" s="159">
        <v>377566818</v>
      </c>
      <c r="J114" s="159">
        <v>357400771</v>
      </c>
      <c r="K114" s="152"/>
      <c r="M114" s="160">
        <v>352256939</v>
      </c>
      <c r="N114" s="160">
        <v>362576846</v>
      </c>
      <c r="O114" s="160">
        <v>377566818</v>
      </c>
      <c r="P114" s="159">
        <v>371453157</v>
      </c>
      <c r="Q114" s="142"/>
      <c r="S114" s="154"/>
      <c r="T114" s="154"/>
      <c r="U114" s="154"/>
      <c r="V114" s="161">
        <f t="shared" si="55"/>
        <v>-14052386</v>
      </c>
      <c r="W114" s="155">
        <f t="shared" si="53"/>
        <v>0</v>
      </c>
      <c r="X114" s="156"/>
      <c r="Y114" s="194"/>
      <c r="Z114" s="195"/>
      <c r="AA114" s="195"/>
      <c r="AB114" s="195"/>
      <c r="AC114" s="196"/>
    </row>
    <row r="115" spans="1:29">
      <c r="B115" s="47"/>
      <c r="K115" s="162"/>
      <c r="M115" s="4"/>
      <c r="N115" s="4"/>
      <c r="O115" s="4"/>
      <c r="S115" s="163"/>
      <c r="T115" s="163"/>
      <c r="U115" s="163"/>
      <c r="V115" s="163"/>
      <c r="W115" s="163"/>
      <c r="X115" s="156"/>
    </row>
    <row r="116" spans="1:29" ht="19.5" customHeight="1">
      <c r="A116" s="71"/>
      <c r="B116" s="20">
        <f>SUM(B114)+1</f>
        <v>72</v>
      </c>
      <c r="C116" s="72"/>
      <c r="D116" s="116" t="s">
        <v>134</v>
      </c>
      <c r="E116" s="29" t="s">
        <v>122</v>
      </c>
      <c r="F116" s="29" t="s">
        <v>135</v>
      </c>
      <c r="G116" s="141">
        <v>0.20930000000000001</v>
      </c>
      <c r="H116" s="141">
        <v>0.24879999999999999</v>
      </c>
      <c r="I116" s="141">
        <v>0.23230000000000001</v>
      </c>
      <c r="J116" s="141">
        <v>0.252</v>
      </c>
      <c r="K116" s="152"/>
      <c r="M116" s="153">
        <v>0.20930000000000001</v>
      </c>
      <c r="N116" s="153">
        <v>0.24879999999999999</v>
      </c>
      <c r="O116" s="153">
        <v>0.23230000000000001</v>
      </c>
      <c r="P116" s="141">
        <v>0.26150000000000001</v>
      </c>
      <c r="Q116" s="141"/>
      <c r="S116" s="154"/>
      <c r="T116" s="154"/>
      <c r="U116" s="154"/>
      <c r="V116" s="155">
        <f>IFERROR(J116-P116,"-")</f>
        <v>-9.5000000000000084E-3</v>
      </c>
      <c r="W116" s="155">
        <f t="shared" ref="W116:W121" si="56">K116-Q116</f>
        <v>0</v>
      </c>
      <c r="X116" s="156"/>
      <c r="Y116" s="191"/>
      <c r="Z116" s="192"/>
      <c r="AA116" s="192"/>
      <c r="AB116" s="192"/>
      <c r="AC116" s="193"/>
    </row>
    <row r="117" spans="1:29" ht="19.5" customHeight="1">
      <c r="A117" s="71"/>
      <c r="B117" s="20">
        <f t="shared" si="54"/>
        <v>73</v>
      </c>
      <c r="C117" s="72"/>
      <c r="D117" s="28"/>
      <c r="E117" s="29" t="s">
        <v>124</v>
      </c>
      <c r="F117" s="29" t="s">
        <v>135</v>
      </c>
      <c r="G117" s="141">
        <v>0.18659999999999999</v>
      </c>
      <c r="H117" s="141">
        <v>0.22189999999999999</v>
      </c>
      <c r="I117" s="141">
        <v>0.2072</v>
      </c>
      <c r="J117" s="141">
        <v>0.2248</v>
      </c>
      <c r="K117" s="152"/>
      <c r="M117" s="153">
        <v>0.18659999999999999</v>
      </c>
      <c r="N117" s="153">
        <v>0.22189999999999999</v>
      </c>
      <c r="O117" s="153">
        <v>0.2072</v>
      </c>
      <c r="P117" s="141">
        <v>0.23330000000000001</v>
      </c>
      <c r="Q117" s="142"/>
      <c r="S117" s="154"/>
      <c r="T117" s="154"/>
      <c r="U117" s="154"/>
      <c r="V117" s="155">
        <f t="shared" ref="V117:V121" si="57">IFERROR(J117-P117,"-")</f>
        <v>-8.5000000000000075E-3</v>
      </c>
      <c r="W117" s="155">
        <f t="shared" si="56"/>
        <v>0</v>
      </c>
      <c r="X117" s="156"/>
      <c r="Y117" s="209"/>
      <c r="Z117" s="210"/>
      <c r="AA117" s="210"/>
      <c r="AB117" s="210"/>
      <c r="AC117" s="211"/>
    </row>
    <row r="118" spans="1:29" ht="19.5" customHeight="1">
      <c r="A118" s="71"/>
      <c r="B118" s="20">
        <f t="shared" si="54"/>
        <v>74</v>
      </c>
      <c r="C118" s="72"/>
      <c r="D118" s="28"/>
      <c r="E118" s="29" t="s">
        <v>125</v>
      </c>
      <c r="F118" s="29" t="s">
        <v>126</v>
      </c>
      <c r="G118" s="141" t="s">
        <v>173</v>
      </c>
      <c r="H118" s="141" t="s">
        <v>174</v>
      </c>
      <c r="I118" s="141" t="s">
        <v>175</v>
      </c>
      <c r="J118" s="141" t="s">
        <v>221</v>
      </c>
      <c r="K118" s="152"/>
      <c r="M118" s="153" t="s">
        <v>173</v>
      </c>
      <c r="N118" s="153" t="s">
        <v>174</v>
      </c>
      <c r="O118" s="153" t="s">
        <v>175</v>
      </c>
      <c r="P118" s="142" t="s">
        <v>176</v>
      </c>
      <c r="Q118" s="142"/>
      <c r="S118" s="154"/>
      <c r="T118" s="154"/>
      <c r="U118" s="154"/>
      <c r="V118" s="155" t="str">
        <f t="shared" si="57"/>
        <v>-</v>
      </c>
      <c r="W118" s="155">
        <f t="shared" si="56"/>
        <v>0</v>
      </c>
      <c r="X118" s="156"/>
      <c r="Y118" s="209"/>
      <c r="Z118" s="210"/>
      <c r="AA118" s="210"/>
      <c r="AB118" s="210"/>
      <c r="AC118" s="211"/>
    </row>
    <row r="119" spans="1:29" ht="19.5" customHeight="1">
      <c r="A119" s="71"/>
      <c r="B119" s="20">
        <f t="shared" si="54"/>
        <v>75</v>
      </c>
      <c r="C119" s="72"/>
      <c r="D119" s="28"/>
      <c r="E119" s="29"/>
      <c r="F119" s="29" t="s">
        <v>131</v>
      </c>
      <c r="G119" s="141" t="s">
        <v>177</v>
      </c>
      <c r="H119" s="141" t="s">
        <v>177</v>
      </c>
      <c r="I119" s="141" t="s">
        <v>177</v>
      </c>
      <c r="J119" s="141" t="s">
        <v>177</v>
      </c>
      <c r="K119" s="152"/>
      <c r="M119" s="153" t="s">
        <v>177</v>
      </c>
      <c r="N119" s="153" t="s">
        <v>177</v>
      </c>
      <c r="O119" s="153" t="s">
        <v>177</v>
      </c>
      <c r="P119" s="142" t="s">
        <v>177</v>
      </c>
      <c r="Q119" s="142"/>
      <c r="S119" s="154"/>
      <c r="T119" s="154"/>
      <c r="U119" s="154"/>
      <c r="V119" s="155" t="str">
        <f t="shared" si="57"/>
        <v>-</v>
      </c>
      <c r="W119" s="155">
        <f t="shared" si="56"/>
        <v>0</v>
      </c>
      <c r="X119" s="156"/>
      <c r="Y119" s="209"/>
      <c r="Z119" s="210"/>
      <c r="AA119" s="210"/>
      <c r="AB119" s="210"/>
      <c r="AC119" s="211"/>
    </row>
    <row r="120" spans="1:29" ht="19.5" customHeight="1">
      <c r="A120" s="71"/>
      <c r="B120" s="20">
        <f>SUM(B118)+1</f>
        <v>75</v>
      </c>
      <c r="C120" s="72"/>
      <c r="D120" s="28"/>
      <c r="E120" s="157"/>
      <c r="F120" s="158" t="s">
        <v>133</v>
      </c>
      <c r="G120" s="141">
        <v>2.0500000000000001E-2</v>
      </c>
      <c r="H120" s="141">
        <v>2.4400000000000002E-2</v>
      </c>
      <c r="I120" s="141">
        <v>2.2800000000000001E-2</v>
      </c>
      <c r="J120" s="141">
        <v>2.47E-2</v>
      </c>
      <c r="K120" s="152"/>
      <c r="M120" s="153">
        <v>2.0500000000000001E-2</v>
      </c>
      <c r="N120" s="153">
        <v>2.4400000000000002E-2</v>
      </c>
      <c r="O120" s="153">
        <v>2.2800000000000001E-2</v>
      </c>
      <c r="P120" s="141">
        <v>2.5700000000000001E-2</v>
      </c>
      <c r="Q120" s="141"/>
      <c r="S120" s="154"/>
      <c r="T120" s="154"/>
      <c r="U120" s="154"/>
      <c r="V120" s="155">
        <f t="shared" si="57"/>
        <v>-1.0000000000000009E-3</v>
      </c>
      <c r="W120" s="155">
        <f t="shared" si="56"/>
        <v>0</v>
      </c>
      <c r="X120" s="156"/>
      <c r="Y120" s="209"/>
      <c r="Z120" s="210"/>
      <c r="AA120" s="210"/>
      <c r="AB120" s="210"/>
      <c r="AC120" s="211"/>
    </row>
    <row r="121" spans="1:29" ht="19.5" customHeight="1">
      <c r="A121" s="71"/>
      <c r="B121" s="20">
        <f>SUM(B119)+1</f>
        <v>76</v>
      </c>
      <c r="C121" s="72"/>
      <c r="D121" s="28"/>
      <c r="E121" s="157"/>
      <c r="F121" s="158" t="str">
        <f>F114</f>
        <v>MINIMUM RATE APPLIES AT SOQ OF (KWH)</v>
      </c>
      <c r="G121" s="159">
        <v>187869956</v>
      </c>
      <c r="H121" s="159">
        <v>186927019</v>
      </c>
      <c r="I121" s="159">
        <v>186264476</v>
      </c>
      <c r="J121" s="159">
        <v>187638082</v>
      </c>
      <c r="K121" s="152"/>
      <c r="M121" s="160">
        <v>187869956</v>
      </c>
      <c r="N121" s="160">
        <v>186927019</v>
      </c>
      <c r="O121" s="160">
        <v>186264476</v>
      </c>
      <c r="P121" s="159">
        <v>185138647</v>
      </c>
      <c r="Q121" s="141"/>
      <c r="S121" s="154"/>
      <c r="T121" s="154"/>
      <c r="U121" s="154"/>
      <c r="V121" s="161">
        <f t="shared" si="57"/>
        <v>2499435</v>
      </c>
      <c r="W121" s="155">
        <f t="shared" si="56"/>
        <v>0</v>
      </c>
      <c r="X121" s="156"/>
      <c r="Y121" s="194"/>
      <c r="Z121" s="195"/>
      <c r="AA121" s="195"/>
      <c r="AB121" s="195"/>
      <c r="AC121" s="196"/>
    </row>
    <row r="122" spans="1:29">
      <c r="M122" s="4"/>
      <c r="N122" s="4"/>
      <c r="O122" s="4"/>
      <c r="X122" s="156"/>
    </row>
    <row r="123" spans="1:29" ht="19.5" customHeight="1">
      <c r="D123" s="184" t="s">
        <v>141</v>
      </c>
      <c r="E123" s="202"/>
      <c r="F123" s="130"/>
      <c r="G123" s="131"/>
      <c r="H123" s="132"/>
      <c r="I123" s="132"/>
      <c r="J123" s="132"/>
      <c r="K123" s="133"/>
      <c r="L123" s="151"/>
      <c r="M123" s="131"/>
      <c r="N123" s="132"/>
      <c r="O123" s="132"/>
      <c r="P123" s="132"/>
      <c r="Q123" s="133"/>
      <c r="R123" s="151"/>
      <c r="S123" s="131"/>
      <c r="T123" s="132"/>
      <c r="U123" s="132"/>
      <c r="V123" s="132"/>
      <c r="W123" s="133"/>
      <c r="X123" s="156"/>
    </row>
    <row r="124" spans="1:29">
      <c r="M124" s="4"/>
      <c r="N124" s="4"/>
      <c r="O124" s="4"/>
      <c r="X124" s="156"/>
    </row>
    <row r="125" spans="1:29" ht="19.5" customHeight="1">
      <c r="A125" s="71"/>
      <c r="B125" s="20">
        <f>SUM(B121)+1</f>
        <v>77</v>
      </c>
      <c r="C125" s="72"/>
      <c r="D125" s="116" t="s">
        <v>134</v>
      </c>
      <c r="E125" s="29" t="s">
        <v>122</v>
      </c>
      <c r="F125" s="29" t="s">
        <v>123</v>
      </c>
      <c r="G125" s="141">
        <v>0.12909999999999999</v>
      </c>
      <c r="H125" s="141">
        <v>0.15359999999999999</v>
      </c>
      <c r="I125" s="141">
        <v>0.14599999999999999</v>
      </c>
      <c r="J125" s="141">
        <v>0.15870000000000001</v>
      </c>
      <c r="K125" s="152"/>
      <c r="M125" s="153">
        <v>0.12909999999999999</v>
      </c>
      <c r="N125" s="153">
        <v>0.15359999999999999</v>
      </c>
      <c r="O125" s="153">
        <v>0.14599999999999999</v>
      </c>
      <c r="P125" s="141">
        <v>0.1646</v>
      </c>
      <c r="Q125" s="141"/>
      <c r="S125" s="154"/>
      <c r="T125" s="154"/>
      <c r="U125" s="154"/>
      <c r="V125" s="155">
        <f>IFERROR(J125-P125,"-")</f>
        <v>-5.8999999999999886E-3</v>
      </c>
      <c r="W125" s="155">
        <f t="shared" ref="W125:W130" si="58">K125-Q125</f>
        <v>0</v>
      </c>
      <c r="X125" s="156"/>
      <c r="Y125" s="191"/>
      <c r="Z125" s="192"/>
      <c r="AA125" s="192"/>
      <c r="AB125" s="192"/>
      <c r="AC125" s="193"/>
    </row>
    <row r="126" spans="1:29" ht="19.5" customHeight="1">
      <c r="A126" s="71"/>
      <c r="B126" s="20">
        <f t="shared" ref="B126:B130" si="59">SUM(B125)+1</f>
        <v>78</v>
      </c>
      <c r="C126" s="72"/>
      <c r="D126" s="28"/>
      <c r="E126" s="29" t="s">
        <v>124</v>
      </c>
      <c r="F126" s="29" t="s">
        <v>135</v>
      </c>
      <c r="G126" s="141">
        <v>4.5999999999999999E-3</v>
      </c>
      <c r="H126" s="141">
        <v>5.4999999999999997E-3</v>
      </c>
      <c r="I126" s="141">
        <v>5.1999999999999998E-3</v>
      </c>
      <c r="J126" s="141">
        <v>5.7000000000000002E-3</v>
      </c>
      <c r="K126" s="152"/>
      <c r="M126" s="153">
        <v>4.5999999999999999E-3</v>
      </c>
      <c r="N126" s="153">
        <v>5.4999999999999997E-3</v>
      </c>
      <c r="O126" s="153">
        <v>5.1999999999999998E-3</v>
      </c>
      <c r="P126" s="141">
        <v>5.8999999999999999E-3</v>
      </c>
      <c r="Q126" s="142"/>
      <c r="S126" s="154"/>
      <c r="T126" s="154"/>
      <c r="U126" s="154"/>
      <c r="V126" s="155">
        <f t="shared" ref="V126:V130" si="60">IFERROR(J126-P126,"-")</f>
        <v>-1.9999999999999966E-4</v>
      </c>
      <c r="W126" s="155">
        <f t="shared" si="58"/>
        <v>0</v>
      </c>
      <c r="X126" s="156"/>
      <c r="Y126" s="209"/>
      <c r="Z126" s="210"/>
      <c r="AA126" s="210"/>
      <c r="AB126" s="210"/>
      <c r="AC126" s="211"/>
    </row>
    <row r="127" spans="1:29" ht="19.5" customHeight="1">
      <c r="A127" s="71"/>
      <c r="B127" s="20">
        <f t="shared" si="59"/>
        <v>79</v>
      </c>
      <c r="C127" s="72"/>
      <c r="D127" s="28"/>
      <c r="E127" s="29" t="s">
        <v>125</v>
      </c>
      <c r="F127" s="29" t="s">
        <v>126</v>
      </c>
      <c r="G127" s="141" t="s">
        <v>178</v>
      </c>
      <c r="H127" s="141" t="s">
        <v>179</v>
      </c>
      <c r="I127" s="141" t="s">
        <v>180</v>
      </c>
      <c r="J127" s="141" t="s">
        <v>222</v>
      </c>
      <c r="K127" s="152"/>
      <c r="M127" s="153" t="s">
        <v>178</v>
      </c>
      <c r="N127" s="153" t="s">
        <v>179</v>
      </c>
      <c r="O127" s="153" t="s">
        <v>180</v>
      </c>
      <c r="P127" s="142" t="s">
        <v>181</v>
      </c>
      <c r="Q127" s="142"/>
      <c r="S127" s="154"/>
      <c r="T127" s="154"/>
      <c r="U127" s="154"/>
      <c r="V127" s="155" t="str">
        <f t="shared" si="60"/>
        <v>-</v>
      </c>
      <c r="W127" s="155">
        <f t="shared" si="58"/>
        <v>0</v>
      </c>
      <c r="X127" s="156"/>
      <c r="Y127" s="209"/>
      <c r="Z127" s="210"/>
      <c r="AA127" s="210"/>
      <c r="AB127" s="210"/>
      <c r="AC127" s="211"/>
    </row>
    <row r="128" spans="1:29" ht="19.5" customHeight="1">
      <c r="A128" s="71"/>
      <c r="B128" s="20">
        <f t="shared" si="59"/>
        <v>80</v>
      </c>
      <c r="C128" s="72"/>
      <c r="D128" s="28"/>
      <c r="E128" s="29"/>
      <c r="F128" s="29" t="s">
        <v>131</v>
      </c>
      <c r="G128" s="141" t="s">
        <v>146</v>
      </c>
      <c r="H128" s="141" t="s">
        <v>146</v>
      </c>
      <c r="I128" s="141" t="s">
        <v>146</v>
      </c>
      <c r="J128" s="141" t="s">
        <v>146</v>
      </c>
      <c r="K128" s="152"/>
      <c r="M128" s="153" t="s">
        <v>146</v>
      </c>
      <c r="N128" s="153" t="s">
        <v>146</v>
      </c>
      <c r="O128" s="153" t="s">
        <v>146</v>
      </c>
      <c r="P128" s="142" t="s">
        <v>146</v>
      </c>
      <c r="Q128" s="142"/>
      <c r="S128" s="154"/>
      <c r="T128" s="154"/>
      <c r="U128" s="154"/>
      <c r="V128" s="155" t="str">
        <f t="shared" si="60"/>
        <v>-</v>
      </c>
      <c r="W128" s="155">
        <f t="shared" si="58"/>
        <v>0</v>
      </c>
      <c r="X128" s="156"/>
      <c r="Y128" s="209"/>
      <c r="Z128" s="210"/>
      <c r="AA128" s="210"/>
      <c r="AB128" s="210"/>
      <c r="AC128" s="211"/>
    </row>
    <row r="129" spans="1:29" ht="19.5" customHeight="1">
      <c r="A129" s="71"/>
      <c r="B129" s="20">
        <f t="shared" si="59"/>
        <v>81</v>
      </c>
      <c r="C129" s="72"/>
      <c r="D129" s="28" t="s">
        <v>147</v>
      </c>
      <c r="E129" s="157"/>
      <c r="F129" s="158" t="s">
        <v>148</v>
      </c>
      <c r="G129" s="141">
        <v>40.7759</v>
      </c>
      <c r="H129" s="141">
        <v>48.513599999999997</v>
      </c>
      <c r="I129" s="141">
        <v>46.128900000000002</v>
      </c>
      <c r="J129" s="141">
        <v>50.146700000000003</v>
      </c>
      <c r="K129" s="152"/>
      <c r="M129" s="153">
        <v>40.7759</v>
      </c>
      <c r="N129" s="153">
        <v>48.513599999999997</v>
      </c>
      <c r="O129" s="153">
        <v>46.128900000000002</v>
      </c>
      <c r="P129" s="141">
        <v>52.017000000000003</v>
      </c>
      <c r="Q129" s="141"/>
      <c r="S129" s="154"/>
      <c r="T129" s="154"/>
      <c r="U129" s="154"/>
      <c r="V129" s="155">
        <f t="shared" si="60"/>
        <v>-1.8703000000000003</v>
      </c>
      <c r="W129" s="155">
        <f t="shared" si="58"/>
        <v>0</v>
      </c>
      <c r="X129" s="156"/>
      <c r="Y129" s="209"/>
      <c r="Z129" s="210"/>
      <c r="AA129" s="210"/>
      <c r="AB129" s="210"/>
      <c r="AC129" s="211"/>
    </row>
    <row r="130" spans="1:29" ht="19.5" customHeight="1">
      <c r="A130" s="71"/>
      <c r="B130" s="20">
        <f t="shared" si="59"/>
        <v>82</v>
      </c>
      <c r="C130" s="72"/>
      <c r="D130" s="28"/>
      <c r="E130" s="157"/>
      <c r="F130" s="158" t="s">
        <v>149</v>
      </c>
      <c r="G130" s="141">
        <v>43.417099999999998</v>
      </c>
      <c r="H130" s="141">
        <v>51.655999999999999</v>
      </c>
      <c r="I130" s="141">
        <v>49.116799999999998</v>
      </c>
      <c r="J130" s="141">
        <v>53.3949</v>
      </c>
      <c r="K130" s="152"/>
      <c r="M130" s="153">
        <v>43.417099999999998</v>
      </c>
      <c r="N130" s="153">
        <v>51.655999999999999</v>
      </c>
      <c r="O130" s="153">
        <v>49.116799999999998</v>
      </c>
      <c r="P130" s="141">
        <v>55.386299999999999</v>
      </c>
      <c r="Q130" s="141"/>
      <c r="S130" s="154"/>
      <c r="T130" s="154"/>
      <c r="U130" s="154"/>
      <c r="V130" s="155">
        <f t="shared" si="60"/>
        <v>-1.9913999999999987</v>
      </c>
      <c r="W130" s="155">
        <f t="shared" si="58"/>
        <v>0</v>
      </c>
      <c r="X130" s="156"/>
      <c r="Y130" s="194"/>
      <c r="Z130" s="195"/>
      <c r="AA130" s="195"/>
      <c r="AB130" s="195"/>
      <c r="AC130" s="196"/>
    </row>
    <row r="131" spans="1:29">
      <c r="K131" s="162"/>
      <c r="M131" s="4"/>
      <c r="N131" s="4"/>
      <c r="O131" s="4"/>
      <c r="X131" s="164"/>
    </row>
    <row r="132" spans="1:29" ht="19.5" customHeight="1">
      <c r="D132" s="184" t="s">
        <v>150</v>
      </c>
      <c r="E132" s="202"/>
      <c r="F132" s="130"/>
      <c r="G132" s="131"/>
      <c r="H132" s="132"/>
      <c r="I132" s="132"/>
      <c r="J132" s="132"/>
      <c r="K132" s="165"/>
      <c r="L132" s="151"/>
      <c r="M132" s="131"/>
      <c r="N132" s="132"/>
      <c r="O132" s="132"/>
      <c r="P132" s="132"/>
      <c r="Q132" s="133"/>
      <c r="R132" s="151"/>
      <c r="S132" s="131"/>
      <c r="T132" s="132"/>
      <c r="U132" s="132"/>
      <c r="V132" s="132"/>
      <c r="W132" s="133"/>
      <c r="X132" s="150"/>
    </row>
    <row r="133" spans="1:29">
      <c r="K133" s="162"/>
      <c r="M133" s="4"/>
      <c r="N133" s="4"/>
      <c r="O133" s="4"/>
      <c r="X133" s="164"/>
    </row>
    <row r="134" spans="1:29" ht="19.5" customHeight="1">
      <c r="A134" s="71"/>
      <c r="B134" s="20">
        <f>SUM(B130)+1</f>
        <v>83</v>
      </c>
      <c r="C134" s="72"/>
      <c r="D134" s="28" t="s">
        <v>151</v>
      </c>
      <c r="E134" s="74" t="s">
        <v>214</v>
      </c>
      <c r="F134" s="29" t="s">
        <v>135</v>
      </c>
      <c r="G134" s="141">
        <v>1.84E-2</v>
      </c>
      <c r="H134" s="141">
        <v>3.1399999999999997E-2</v>
      </c>
      <c r="I134" s="141">
        <v>1.9E-2</v>
      </c>
      <c r="J134" s="141">
        <v>1.5699999999999999E-2</v>
      </c>
      <c r="K134" s="152"/>
      <c r="M134" s="153">
        <v>1.84E-2</v>
      </c>
      <c r="N134" s="153">
        <v>3.1399999999999997E-2</v>
      </c>
      <c r="O134" s="153">
        <v>1.9E-2</v>
      </c>
      <c r="P134" s="141">
        <v>2.5700000000000001E-2</v>
      </c>
      <c r="Q134" s="141"/>
      <c r="S134" s="154"/>
      <c r="T134" s="154"/>
      <c r="U134" s="154"/>
      <c r="V134" s="155">
        <f>IFERROR(J134-P134,"-")</f>
        <v>-1.0000000000000002E-2</v>
      </c>
      <c r="W134" s="155">
        <f t="shared" ref="W134:W136" si="61">K134-Q134</f>
        <v>0</v>
      </c>
      <c r="X134" s="164"/>
      <c r="Y134" s="191"/>
      <c r="Z134" s="192"/>
      <c r="AA134" s="192"/>
      <c r="AB134" s="192"/>
      <c r="AC134" s="193"/>
    </row>
    <row r="135" spans="1:29" ht="19.5" customHeight="1">
      <c r="A135" s="71"/>
      <c r="B135" s="20">
        <f t="shared" ref="B135:B136" si="62">SUM(B134)+1</f>
        <v>84</v>
      </c>
      <c r="C135" s="72"/>
      <c r="D135" s="28" t="s">
        <v>151</v>
      </c>
      <c r="E135" s="74" t="s">
        <v>215</v>
      </c>
      <c r="F135" s="29" t="s">
        <v>135</v>
      </c>
      <c r="G135" s="141">
        <v>1.8499999999999999E-2</v>
      </c>
      <c r="H135" s="141">
        <v>3.15E-2</v>
      </c>
      <c r="I135" s="141">
        <v>1.9099999999999999E-2</v>
      </c>
      <c r="J135" s="141">
        <v>1.5800000000000002E-2</v>
      </c>
      <c r="K135" s="152"/>
      <c r="M135" s="153">
        <v>1.8499999999999999E-2</v>
      </c>
      <c r="N135" s="153">
        <v>3.15E-2</v>
      </c>
      <c r="O135" s="153">
        <v>1.9099999999999999E-2</v>
      </c>
      <c r="P135" s="141">
        <v>2.58E-2</v>
      </c>
      <c r="Q135" s="141"/>
      <c r="S135" s="154"/>
      <c r="T135" s="154"/>
      <c r="U135" s="154"/>
      <c r="V135" s="155">
        <f t="shared" ref="V135:V141" si="63">IFERROR(J135-P135,"-")</f>
        <v>-9.9999999999999985E-3</v>
      </c>
      <c r="W135" s="155">
        <f t="shared" si="61"/>
        <v>0</v>
      </c>
      <c r="X135" s="164"/>
      <c r="Y135" s="209"/>
      <c r="Z135" s="210"/>
      <c r="AA135" s="210"/>
      <c r="AB135" s="210"/>
      <c r="AC135" s="211"/>
    </row>
    <row r="136" spans="1:29" ht="19.5" customHeight="1">
      <c r="A136" s="71"/>
      <c r="B136" s="20">
        <f t="shared" si="62"/>
        <v>85</v>
      </c>
      <c r="C136" s="72"/>
      <c r="D136" s="28" t="s">
        <v>151</v>
      </c>
      <c r="E136" s="74" t="s">
        <v>216</v>
      </c>
      <c r="F136" s="29" t="s">
        <v>135</v>
      </c>
      <c r="G136" s="141">
        <v>1.8499999999999999E-2</v>
      </c>
      <c r="H136" s="141">
        <v>3.15E-2</v>
      </c>
      <c r="I136" s="141">
        <v>1.9099999999999999E-2</v>
      </c>
      <c r="J136" s="141">
        <v>1.5800000000000002E-2</v>
      </c>
      <c r="K136" s="152"/>
      <c r="M136" s="153">
        <v>1.8499999999999999E-2</v>
      </c>
      <c r="N136" s="153">
        <v>3.15E-2</v>
      </c>
      <c r="O136" s="153">
        <v>1.9099999999999999E-2</v>
      </c>
      <c r="P136" s="141">
        <v>2.58E-2</v>
      </c>
      <c r="Q136" s="141"/>
      <c r="S136" s="154"/>
      <c r="T136" s="154"/>
      <c r="U136" s="154"/>
      <c r="V136" s="155">
        <f t="shared" si="63"/>
        <v>-9.9999999999999985E-3</v>
      </c>
      <c r="W136" s="155">
        <f t="shared" si="61"/>
        <v>0</v>
      </c>
      <c r="X136" s="164"/>
      <c r="Y136" s="209"/>
      <c r="Z136" s="210"/>
      <c r="AA136" s="210"/>
      <c r="AB136" s="210"/>
      <c r="AC136" s="211"/>
    </row>
    <row r="137" spans="1:29" ht="19.5" customHeight="1">
      <c r="A137" s="71"/>
      <c r="B137" s="20"/>
      <c r="C137" s="72"/>
      <c r="D137" s="28"/>
      <c r="E137" s="74"/>
      <c r="F137" s="29"/>
      <c r="G137" s="141"/>
      <c r="H137" s="141"/>
      <c r="I137" s="141"/>
      <c r="J137" s="141"/>
      <c r="K137" s="141"/>
      <c r="M137" s="153"/>
      <c r="N137" s="153"/>
      <c r="O137" s="153"/>
      <c r="P137" s="141"/>
      <c r="Q137" s="141"/>
      <c r="S137" s="154"/>
      <c r="T137" s="154"/>
      <c r="U137" s="154"/>
      <c r="V137" s="155">
        <f t="shared" si="63"/>
        <v>0</v>
      </c>
      <c r="W137" s="155"/>
      <c r="X137" s="164"/>
      <c r="Y137" s="209"/>
      <c r="Z137" s="210"/>
      <c r="AA137" s="210"/>
      <c r="AB137" s="210"/>
      <c r="AC137" s="211"/>
    </row>
    <row r="138" spans="1:29" ht="19.5" customHeight="1">
      <c r="A138" s="71"/>
      <c r="B138" s="20"/>
      <c r="C138" s="72"/>
      <c r="D138" s="28"/>
      <c r="E138" s="74"/>
      <c r="F138" s="29"/>
      <c r="G138" s="141"/>
      <c r="H138" s="141"/>
      <c r="I138" s="141"/>
      <c r="J138" s="141"/>
      <c r="K138" s="141"/>
      <c r="M138" s="153"/>
      <c r="N138" s="153"/>
      <c r="O138" s="153"/>
      <c r="P138" s="141"/>
      <c r="Q138" s="141"/>
      <c r="S138" s="154"/>
      <c r="T138" s="154"/>
      <c r="U138" s="154"/>
      <c r="V138" s="155">
        <f t="shared" si="63"/>
        <v>0</v>
      </c>
      <c r="W138" s="155"/>
      <c r="X138" s="164"/>
      <c r="Y138" s="209"/>
      <c r="Z138" s="210"/>
      <c r="AA138" s="210"/>
      <c r="AB138" s="210"/>
      <c r="AC138" s="211"/>
    </row>
    <row r="139" spans="1:29" ht="19.5" customHeight="1">
      <c r="A139" s="71"/>
      <c r="B139" s="20"/>
      <c r="C139" s="72"/>
      <c r="D139" s="28"/>
      <c r="E139" s="74"/>
      <c r="F139" s="29"/>
      <c r="G139" s="141"/>
      <c r="H139" s="141"/>
      <c r="I139" s="141"/>
      <c r="J139" s="141"/>
      <c r="K139" s="141"/>
      <c r="M139" s="153"/>
      <c r="N139" s="153"/>
      <c r="O139" s="153"/>
      <c r="P139" s="141"/>
      <c r="Q139" s="141"/>
      <c r="S139" s="154"/>
      <c r="T139" s="154"/>
      <c r="U139" s="154"/>
      <c r="V139" s="155">
        <f t="shared" si="63"/>
        <v>0</v>
      </c>
      <c r="W139" s="155"/>
      <c r="X139" s="164"/>
      <c r="Y139" s="209"/>
      <c r="Z139" s="210"/>
      <c r="AA139" s="210"/>
      <c r="AB139" s="210"/>
      <c r="AC139" s="211"/>
    </row>
    <row r="140" spans="1:29" ht="19.5" customHeight="1">
      <c r="A140" s="71"/>
      <c r="B140" s="20"/>
      <c r="C140" s="72"/>
      <c r="D140" s="28"/>
      <c r="E140" s="74"/>
      <c r="F140" s="29"/>
      <c r="G140" s="141"/>
      <c r="H140" s="141"/>
      <c r="I140" s="141"/>
      <c r="J140" s="141"/>
      <c r="K140" s="141"/>
      <c r="M140" s="153"/>
      <c r="N140" s="153"/>
      <c r="O140" s="153"/>
      <c r="P140" s="141"/>
      <c r="Q140" s="141"/>
      <c r="S140" s="154"/>
      <c r="T140" s="154"/>
      <c r="U140" s="154"/>
      <c r="V140" s="155">
        <f t="shared" si="63"/>
        <v>0</v>
      </c>
      <c r="W140" s="155"/>
      <c r="X140" s="164"/>
      <c r="Y140" s="209"/>
      <c r="Z140" s="210"/>
      <c r="AA140" s="210"/>
      <c r="AB140" s="210"/>
      <c r="AC140" s="211"/>
    </row>
    <row r="141" spans="1:29" ht="19.5" customHeight="1">
      <c r="A141" s="71"/>
      <c r="B141" s="20"/>
      <c r="C141" s="72"/>
      <c r="D141" s="28"/>
      <c r="E141" s="74"/>
      <c r="F141" s="29"/>
      <c r="G141" s="141"/>
      <c r="H141" s="141"/>
      <c r="I141" s="141"/>
      <c r="J141" s="141"/>
      <c r="K141" s="141"/>
      <c r="M141" s="153"/>
      <c r="N141" s="153"/>
      <c r="O141" s="153"/>
      <c r="P141" s="141"/>
      <c r="Q141" s="141"/>
      <c r="S141" s="154"/>
      <c r="T141" s="154"/>
      <c r="U141" s="154"/>
      <c r="V141" s="155">
        <f t="shared" si="63"/>
        <v>0</v>
      </c>
      <c r="W141" s="155"/>
      <c r="X141" s="164"/>
      <c r="Y141" s="194"/>
      <c r="Z141" s="195"/>
      <c r="AA141" s="195"/>
      <c r="AB141" s="195"/>
      <c r="AC141" s="196"/>
    </row>
    <row r="142" spans="1:29">
      <c r="M142" s="4"/>
      <c r="N142" s="4"/>
      <c r="O142" s="4"/>
      <c r="X142" s="164"/>
    </row>
    <row r="143" spans="1:29" ht="19.5" customHeight="1">
      <c r="D143" s="184" t="s">
        <v>160</v>
      </c>
      <c r="E143" s="202"/>
      <c r="F143" s="130"/>
      <c r="G143" s="131"/>
      <c r="H143" s="132"/>
      <c r="I143" s="132"/>
      <c r="J143" s="132"/>
      <c r="K143" s="133"/>
      <c r="L143" s="151"/>
      <c r="M143" s="131"/>
      <c r="N143" s="132"/>
      <c r="O143" s="132"/>
      <c r="P143" s="132"/>
      <c r="Q143" s="133"/>
      <c r="R143" s="151"/>
      <c r="S143" s="131"/>
      <c r="T143" s="132"/>
      <c r="U143" s="132"/>
      <c r="V143" s="132"/>
      <c r="W143" s="133"/>
      <c r="X143" s="164"/>
    </row>
    <row r="144" spans="1:29">
      <c r="M144" s="4"/>
      <c r="N144" s="4"/>
      <c r="O144" s="4"/>
      <c r="X144" s="164"/>
    </row>
    <row r="145" spans="1:29" ht="21.75" customHeight="1">
      <c r="A145" s="71"/>
      <c r="B145" s="20">
        <f>SUM(B141)+1</f>
        <v>1</v>
      </c>
      <c r="C145" s="72"/>
      <c r="D145" s="28" t="s">
        <v>134</v>
      </c>
      <c r="E145" s="74" t="s">
        <v>162</v>
      </c>
      <c r="F145" s="29" t="s">
        <v>135</v>
      </c>
      <c r="G145" s="141" t="s">
        <v>163</v>
      </c>
      <c r="H145" s="141">
        <v>8.3500000000000005E-2</v>
      </c>
      <c r="I145" s="141">
        <v>2.3348488690338377E-2</v>
      </c>
      <c r="J145" s="141" t="s">
        <v>163</v>
      </c>
      <c r="K145" s="141"/>
      <c r="M145" s="153" t="s">
        <v>163</v>
      </c>
      <c r="N145" s="153">
        <v>8.3500000000000005E-2</v>
      </c>
      <c r="O145" s="153">
        <v>2.3348488690338377E-2</v>
      </c>
      <c r="P145" s="141" t="s">
        <v>163</v>
      </c>
      <c r="Q145" s="141"/>
      <c r="S145" s="154"/>
      <c r="T145" s="154"/>
      <c r="U145" s="154"/>
      <c r="V145" s="155" t="str">
        <f t="shared" ref="V145:V146" si="64">IFERROR(J145-P145,"-")</f>
        <v>-</v>
      </c>
      <c r="W145" s="155">
        <f t="shared" ref="W145:W146" si="65">K145-Q145</f>
        <v>0</v>
      </c>
      <c r="X145" s="164"/>
      <c r="Y145" s="191"/>
      <c r="Z145" s="192"/>
      <c r="AA145" s="192"/>
      <c r="AB145" s="192"/>
      <c r="AC145" s="193"/>
    </row>
    <row r="146" spans="1:29" ht="21.75" customHeight="1">
      <c r="A146" s="71"/>
      <c r="B146" s="20">
        <f>SUM(B145)+1</f>
        <v>2</v>
      </c>
      <c r="C146" s="72"/>
      <c r="D146" s="28" t="s">
        <v>134</v>
      </c>
      <c r="E146" s="74" t="s">
        <v>165</v>
      </c>
      <c r="F146" s="29" t="s">
        <v>135</v>
      </c>
      <c r="G146" s="141" t="s">
        <v>163</v>
      </c>
      <c r="H146" s="141" t="s">
        <v>163</v>
      </c>
      <c r="I146" s="141" t="s">
        <v>163</v>
      </c>
      <c r="J146" s="141" t="s">
        <v>163</v>
      </c>
      <c r="K146" s="141"/>
      <c r="M146" s="153" t="s">
        <v>163</v>
      </c>
      <c r="N146" s="153" t="s">
        <v>163</v>
      </c>
      <c r="O146" s="153" t="s">
        <v>163</v>
      </c>
      <c r="P146" s="141" t="s">
        <v>163</v>
      </c>
      <c r="Q146" s="141"/>
      <c r="S146" s="154"/>
      <c r="T146" s="154"/>
      <c r="U146" s="154"/>
      <c r="V146" s="155" t="str">
        <f t="shared" si="64"/>
        <v>-</v>
      </c>
      <c r="W146" s="155">
        <f t="shared" si="65"/>
        <v>0</v>
      </c>
      <c r="X146" s="164"/>
      <c r="Y146" s="194"/>
      <c r="Z146" s="195"/>
      <c r="AA146" s="195"/>
      <c r="AB146" s="195"/>
      <c r="AC146" s="196"/>
    </row>
    <row r="147" spans="1:29" ht="15" customHeight="1">
      <c r="Y147" s="167"/>
      <c r="Z147" s="167"/>
      <c r="AA147" s="167"/>
      <c r="AB147" s="167"/>
      <c r="AC147" s="167"/>
    </row>
  </sheetData>
  <mergeCells count="88">
    <mergeCell ref="Y125:AC130"/>
    <mergeCell ref="D132:E132"/>
    <mergeCell ref="Y134:AC141"/>
    <mergeCell ref="D143:E143"/>
    <mergeCell ref="Y145:AC146"/>
    <mergeCell ref="D123:E123"/>
    <mergeCell ref="Y89:AC89"/>
    <mergeCell ref="D91:E91"/>
    <mergeCell ref="Y94:AC94"/>
    <mergeCell ref="Y95:AC95"/>
    <mergeCell ref="Y96:AC96"/>
    <mergeCell ref="Y97:AC97"/>
    <mergeCell ref="D98:E98"/>
    <mergeCell ref="D105:E105"/>
    <mergeCell ref="D107:E107"/>
    <mergeCell ref="Y109:AC114"/>
    <mergeCell ref="Y116:AC121"/>
    <mergeCell ref="Y88:AC88"/>
    <mergeCell ref="D75:E75"/>
    <mergeCell ref="Y77:AC77"/>
    <mergeCell ref="Y78:AC78"/>
    <mergeCell ref="Y79:AC79"/>
    <mergeCell ref="Y80:AC80"/>
    <mergeCell ref="Y81:AC81"/>
    <mergeCell ref="Y82:AC82"/>
    <mergeCell ref="Y83:AC83"/>
    <mergeCell ref="Y84:AC84"/>
    <mergeCell ref="Y85:AC86"/>
    <mergeCell ref="Y87:AC87"/>
    <mergeCell ref="D71:E71"/>
    <mergeCell ref="Y71:AC71"/>
    <mergeCell ref="D72:E72"/>
    <mergeCell ref="Y72:AC72"/>
    <mergeCell ref="D73:E73"/>
    <mergeCell ref="Y73:AC73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DBFC-F160-4EB4-A403-7B771DAFE0F2}">
  <sheetPr>
    <tabColor rgb="FFFF4D16"/>
  </sheetPr>
  <dimension ref="A2:AC147"/>
  <sheetViews>
    <sheetView tabSelected="1" zoomScale="60" zoomScaleNormal="60" workbookViewId="0">
      <pane xSplit="6" ySplit="4" topLeftCell="G5" activePane="bottomRight" state="frozen"/>
      <selection activeCell="Y75" sqref="Y75"/>
      <selection pane="topRight" activeCell="Y75" sqref="Y75"/>
      <selection pane="bottomLeft" activeCell="Y75" sqref="Y75"/>
      <selection pane="bottomRight" activeCell="Y75" sqref="Y75"/>
    </sheetView>
  </sheetViews>
  <sheetFormatPr defaultColWidth="9.140625" defaultRowHeight="15"/>
  <cols>
    <col min="1" max="1" width="2.7109375" style="4" customWidth="1"/>
    <col min="2" max="2" width="7.7109375" style="6" customWidth="1"/>
    <col min="3" max="3" width="6.42578125" style="7" customWidth="1"/>
    <col min="4" max="4" width="94.140625" style="8" customWidth="1"/>
    <col min="5" max="5" width="15.5703125" style="4" customWidth="1"/>
    <col min="6" max="6" width="16.28515625" style="4" customWidth="1"/>
    <col min="7" max="11" width="15.5703125" style="4" customWidth="1"/>
    <col min="12" max="12" width="7.42578125" style="5" customWidth="1"/>
    <col min="13" max="17" width="15.5703125" style="5" customWidth="1"/>
    <col min="18" max="18" width="7.42578125" style="5" customWidth="1"/>
    <col min="19" max="21" width="15.5703125" style="5" customWidth="1"/>
    <col min="22" max="22" width="19.140625" style="5" bestFit="1" customWidth="1"/>
    <col min="23" max="23" width="15.5703125" style="5" customWidth="1"/>
    <col min="24" max="24" width="18.85546875" style="5" customWidth="1"/>
    <col min="25" max="28" width="20.5703125" style="5" customWidth="1"/>
    <col min="29" max="29" width="70.42578125" style="5" customWidth="1"/>
    <col min="30" max="16384" width="9.140625" style="5"/>
  </cols>
  <sheetData>
    <row r="2" spans="1:29" ht="32.25" customHeight="1">
      <c r="A2" s="1"/>
      <c r="B2" s="1"/>
      <c r="C2" s="2"/>
      <c r="D2" s="3" t="s">
        <v>182</v>
      </c>
      <c r="G2" s="181" t="str">
        <f>'MOD0186 (EE)'!G2</f>
        <v>JUNE-23  MOD0186</v>
      </c>
      <c r="H2" s="182"/>
      <c r="I2" s="182"/>
      <c r="J2" s="182"/>
      <c r="K2" s="183"/>
      <c r="M2" s="181" t="str">
        <f>'MOD0186 (EE)'!M2</f>
        <v>MAR-23  MOD0186</v>
      </c>
      <c r="N2" s="182"/>
      <c r="O2" s="182"/>
      <c r="P2" s="182"/>
      <c r="Q2" s="183"/>
      <c r="S2" s="181" t="s">
        <v>3</v>
      </c>
      <c r="T2" s="182"/>
      <c r="U2" s="182"/>
      <c r="V2" s="182"/>
      <c r="W2" s="183"/>
      <c r="Y2" s="181" t="s">
        <v>4</v>
      </c>
      <c r="Z2" s="182"/>
      <c r="AA2" s="182"/>
      <c r="AB2" s="182"/>
      <c r="AC2" s="183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.5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4" t="s">
        <v>14</v>
      </c>
      <c r="E6" s="185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G31</f>
        <v>453.19130832203302</v>
      </c>
      <c r="H8" s="24">
        <f t="shared" ref="H8:K8" si="0">H31</f>
        <v>640.49743229755779</v>
      </c>
      <c r="I8" s="24">
        <f>O8</f>
        <v>589.01351794254106</v>
      </c>
      <c r="J8" s="24">
        <f t="shared" si="0"/>
        <v>500.4484386968075</v>
      </c>
      <c r="K8" s="24">
        <f t="shared" si="0"/>
        <v>543.91100153647164</v>
      </c>
      <c r="L8" s="25"/>
      <c r="M8" s="24">
        <v>453.19130832203302</v>
      </c>
      <c r="N8" s="24">
        <v>640.49743229755779</v>
      </c>
      <c r="O8" s="24">
        <v>589.01351794254106</v>
      </c>
      <c r="P8" s="24">
        <v>542.5113746956373</v>
      </c>
      <c r="Q8" s="24">
        <v>539.39661903500405</v>
      </c>
      <c r="R8" s="26"/>
      <c r="S8" s="24">
        <f t="shared" ref="S8:W8" si="1">G8-M8</f>
        <v>0</v>
      </c>
      <c r="T8" s="24">
        <f t="shared" si="1"/>
        <v>0</v>
      </c>
      <c r="U8" s="24">
        <f t="shared" si="1"/>
        <v>0</v>
      </c>
      <c r="V8" s="24">
        <f t="shared" si="1"/>
        <v>-42.062935998829801</v>
      </c>
      <c r="W8" s="24">
        <f t="shared" si="1"/>
        <v>4.514382501467594</v>
      </c>
      <c r="X8" s="27"/>
      <c r="Y8" s="169"/>
      <c r="Z8" s="170"/>
      <c r="AA8" s="170"/>
      <c r="AB8" s="170"/>
      <c r="AC8" s="171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2"/>
      <c r="Z9" s="173"/>
      <c r="AA9" s="173"/>
      <c r="AB9" s="173"/>
      <c r="AC9" s="174"/>
    </row>
    <row r="10" spans="1:29" ht="19.5" customHeight="1">
      <c r="B10" s="20">
        <f>B8+1</f>
        <v>2</v>
      </c>
      <c r="D10" s="178" t="s">
        <v>18</v>
      </c>
      <c r="E10" s="178"/>
      <c r="F10" s="29" t="s">
        <v>19</v>
      </c>
      <c r="G10" s="30">
        <f>G73</f>
        <v>-5.4772837958297772E-2</v>
      </c>
      <c r="H10" s="30">
        <f>H73</f>
        <v>3.0118408460527768E-2</v>
      </c>
      <c r="I10" s="30">
        <f>O10</f>
        <v>7.40555030137795E-2</v>
      </c>
      <c r="J10" s="30">
        <f t="shared" ref="J10:K10" si="2">J73</f>
        <v>-9.7433727536200498E-2</v>
      </c>
      <c r="K10" s="30">
        <f t="shared" si="2"/>
        <v>4.0777317951607328E-2</v>
      </c>
      <c r="L10" s="31"/>
      <c r="M10" s="30">
        <v>-5.4772837958297772E-2</v>
      </c>
      <c r="N10" s="30">
        <v>3.0118408460527768E-2</v>
      </c>
      <c r="O10" s="30">
        <v>7.40555030137795E-2</v>
      </c>
      <c r="P10" s="30">
        <v>-5.1399272172472421E-2</v>
      </c>
      <c r="Q10" s="30">
        <v>-5.7414008773630787E-3</v>
      </c>
      <c r="R10" s="31"/>
      <c r="S10" s="30">
        <f t="shared" ref="S10:W12" si="3">G10-M10</f>
        <v>0</v>
      </c>
      <c r="T10" s="30">
        <f t="shared" si="3"/>
        <v>0</v>
      </c>
      <c r="U10" s="30">
        <f t="shared" si="3"/>
        <v>0</v>
      </c>
      <c r="V10" s="30">
        <f t="shared" si="3"/>
        <v>-4.6034455363728077E-2</v>
      </c>
      <c r="W10" s="30">
        <f t="shared" si="3"/>
        <v>4.6518718828970407E-2</v>
      </c>
      <c r="Y10" s="172"/>
      <c r="Z10" s="173"/>
      <c r="AA10" s="173"/>
      <c r="AB10" s="173"/>
      <c r="AC10" s="174"/>
    </row>
    <row r="11" spans="1:29" ht="19.5" customHeight="1">
      <c r="B11" s="20">
        <f t="shared" ref="B11" si="4">B10+1</f>
        <v>3</v>
      </c>
      <c r="D11" s="178" t="s">
        <v>20</v>
      </c>
      <c r="E11" s="178"/>
      <c r="F11" s="29" t="s">
        <v>19</v>
      </c>
      <c r="G11" s="30">
        <f>G61</f>
        <v>-4.0521576724605213E-2</v>
      </c>
      <c r="H11" s="30">
        <f>H61</f>
        <v>0.22462858297978952</v>
      </c>
      <c r="I11" s="30">
        <f t="shared" ref="I11:K11" si="5">I61</f>
        <v>-0.27457813483607874</v>
      </c>
      <c r="J11" s="30">
        <f t="shared" si="5"/>
        <v>-0.27068345216520817</v>
      </c>
      <c r="K11" s="30">
        <f t="shared" si="5"/>
        <v>0.8948170307867005</v>
      </c>
      <c r="L11" s="31"/>
      <c r="M11" s="30">
        <v>-4.0521576724605213E-2</v>
      </c>
      <c r="N11" s="30">
        <v>0.22462858297978952</v>
      </c>
      <c r="O11" s="30">
        <v>-0.2801586330889726</v>
      </c>
      <c r="P11" s="30">
        <v>0.21625960649417664</v>
      </c>
      <c r="Q11" s="30">
        <v>-5.740960268892481E-3</v>
      </c>
      <c r="R11" s="31"/>
      <c r="S11" s="30">
        <f t="shared" si="3"/>
        <v>0</v>
      </c>
      <c r="T11" s="30">
        <f t="shared" si="3"/>
        <v>0</v>
      </c>
      <c r="U11" s="30">
        <f t="shared" si="3"/>
        <v>5.5804982528938618E-3</v>
      </c>
      <c r="V11" s="30">
        <f t="shared" si="3"/>
        <v>-0.48694305865938481</v>
      </c>
      <c r="W11" s="30">
        <f t="shared" si="3"/>
        <v>0.90055799105559298</v>
      </c>
      <c r="Y11" s="172"/>
      <c r="Z11" s="173"/>
      <c r="AA11" s="173"/>
      <c r="AB11" s="173"/>
      <c r="AC11" s="174"/>
    </row>
    <row r="12" spans="1:29" s="27" customFormat="1" ht="30.75" customHeight="1">
      <c r="A12" s="32"/>
      <c r="B12" s="20">
        <f>B11+1</f>
        <v>4</v>
      </c>
      <c r="C12" s="33"/>
      <c r="D12" s="179" t="s">
        <v>21</v>
      </c>
      <c r="E12" s="180"/>
      <c r="F12" s="23" t="s">
        <v>19</v>
      </c>
      <c r="G12" s="34">
        <v>-4.9261896740933064E-2</v>
      </c>
      <c r="H12" s="34">
        <f>(H8/G8)-1</f>
        <v>0.41330475791567256</v>
      </c>
      <c r="I12" s="34">
        <f t="shared" ref="I12:K12" si="6">(I8/H8)-1</f>
        <v>-8.0381140905337323E-2</v>
      </c>
      <c r="J12" s="34">
        <f t="shared" si="6"/>
        <v>-0.15036170910830127</v>
      </c>
      <c r="K12" s="34">
        <f t="shared" si="6"/>
        <v>8.6847234358134573E-2</v>
      </c>
      <c r="L12" s="35"/>
      <c r="M12" s="34">
        <v>-4.9261896740933064E-2</v>
      </c>
      <c r="N12" s="34">
        <v>0.41330475791567256</v>
      </c>
      <c r="O12" s="34">
        <v>-8.0381140905337323E-2</v>
      </c>
      <c r="P12" s="34">
        <v>-7.8949195273715467E-2</v>
      </c>
      <c r="Q12" s="34">
        <v>-5.7413647084924024E-3</v>
      </c>
      <c r="R12" s="35"/>
      <c r="S12" s="34">
        <f t="shared" si="3"/>
        <v>0</v>
      </c>
      <c r="T12" s="34">
        <f t="shared" si="3"/>
        <v>0</v>
      </c>
      <c r="U12" s="34">
        <f t="shared" si="3"/>
        <v>0</v>
      </c>
      <c r="V12" s="34">
        <f t="shared" si="3"/>
        <v>-7.14125138345858E-2</v>
      </c>
      <c r="W12" s="34">
        <f t="shared" si="3"/>
        <v>9.2588599066626975E-2</v>
      </c>
      <c r="Y12" s="175"/>
      <c r="Z12" s="176"/>
      <c r="AA12" s="176"/>
      <c r="AB12" s="176"/>
      <c r="AC12" s="177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4" t="s">
        <v>22</v>
      </c>
      <c r="E15" s="185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v>413.95224392420351</v>
      </c>
      <c r="H17" s="39">
        <v>521.01144605425054</v>
      </c>
      <c r="I17" s="39">
        <v>437.09578820734868</v>
      </c>
      <c r="J17" s="39">
        <v>420.31165746260785</v>
      </c>
      <c r="K17" s="39">
        <v>430.41841547881222</v>
      </c>
      <c r="L17" s="40"/>
      <c r="M17" s="39">
        <v>413.95224392420351</v>
      </c>
      <c r="N17" s="39">
        <v>521.01144605425054</v>
      </c>
      <c r="O17" s="39">
        <v>458.77336977067984</v>
      </c>
      <c r="P17" s="39">
        <v>429.68503266081711</v>
      </c>
      <c r="Q17" s="39">
        <v>429.79451913262403</v>
      </c>
      <c r="R17" s="41"/>
      <c r="S17" s="39">
        <f t="shared" ref="S17:W22" si="7">G17-M17</f>
        <v>0</v>
      </c>
      <c r="T17" s="39">
        <f t="shared" si="7"/>
        <v>0</v>
      </c>
      <c r="U17" s="39">
        <f t="shared" si="7"/>
        <v>-21.677581563331159</v>
      </c>
      <c r="V17" s="39">
        <f t="shared" si="7"/>
        <v>-9.3733751982092599</v>
      </c>
      <c r="W17" s="39">
        <f t="shared" si="7"/>
        <v>0.62389634618818945</v>
      </c>
      <c r="Y17" s="169" t="s">
        <v>25</v>
      </c>
      <c r="Z17" s="170"/>
      <c r="AA17" s="170"/>
      <c r="AB17" s="170"/>
      <c r="AC17" s="171"/>
    </row>
    <row r="18" spans="1:29" ht="19.5" customHeight="1">
      <c r="B18" s="20">
        <f>B17+1</f>
        <v>6</v>
      </c>
      <c r="D18" s="28" t="s">
        <v>26</v>
      </c>
      <c r="E18" s="29" t="s">
        <v>27</v>
      </c>
      <c r="F18" s="29" t="s">
        <v>24</v>
      </c>
      <c r="G18" s="39">
        <v>0</v>
      </c>
      <c r="H18" s="39">
        <v>0.11203826677816824</v>
      </c>
      <c r="I18" s="39">
        <v>2.2598529411764696</v>
      </c>
      <c r="J18" s="39">
        <v>2.3812500000000001</v>
      </c>
      <c r="K18" s="39">
        <v>2.3455661920751485</v>
      </c>
      <c r="L18" s="40"/>
      <c r="M18" s="39">
        <v>0</v>
      </c>
      <c r="N18" s="39">
        <v>0.11203826677816824</v>
      </c>
      <c r="O18" s="39">
        <v>2.2598529411764696</v>
      </c>
      <c r="P18" s="39">
        <v>2.3812500000000001</v>
      </c>
      <c r="Q18" s="39">
        <v>2.3455661920751485</v>
      </c>
      <c r="R18" s="41"/>
      <c r="S18" s="39">
        <f t="shared" si="7"/>
        <v>0</v>
      </c>
      <c r="T18" s="39">
        <f t="shared" si="7"/>
        <v>0</v>
      </c>
      <c r="U18" s="39">
        <f t="shared" si="7"/>
        <v>0</v>
      </c>
      <c r="V18" s="39">
        <f t="shared" si="7"/>
        <v>0</v>
      </c>
      <c r="W18" s="39">
        <f t="shared" si="7"/>
        <v>0</v>
      </c>
      <c r="Y18" s="172"/>
      <c r="Z18" s="173"/>
      <c r="AA18" s="173"/>
      <c r="AB18" s="173"/>
      <c r="AC18" s="174"/>
    </row>
    <row r="19" spans="1:29" ht="19.5" customHeight="1">
      <c r="B19" s="20">
        <f>B18+1</f>
        <v>7</v>
      </c>
      <c r="D19" s="28" t="s">
        <v>28</v>
      </c>
      <c r="E19" s="29" t="s">
        <v>29</v>
      </c>
      <c r="F19" s="29" t="s">
        <v>24</v>
      </c>
      <c r="G19" s="39">
        <v>2.5713646682447938E-2</v>
      </c>
      <c r="H19" s="39">
        <v>-7.2862331602607357E-3</v>
      </c>
      <c r="I19" s="39">
        <v>-7.2862331602607357E-3</v>
      </c>
      <c r="J19" s="39">
        <v>-7.2862331602607357E-3</v>
      </c>
      <c r="K19" s="39">
        <v>-7.2862331602607357E-3</v>
      </c>
      <c r="L19" s="40"/>
      <c r="M19" s="39">
        <v>2.5713646682447938E-2</v>
      </c>
      <c r="N19" s="39">
        <v>-7.2862331602607357E-3</v>
      </c>
      <c r="O19" s="39">
        <v>-7.2862331602607357E-3</v>
      </c>
      <c r="P19" s="39">
        <v>-7.2862331602607357E-3</v>
      </c>
      <c r="Q19" s="39">
        <v>-7.2862331602607357E-3</v>
      </c>
      <c r="R19" s="41"/>
      <c r="S19" s="39">
        <f t="shared" si="7"/>
        <v>0</v>
      </c>
      <c r="T19" s="39">
        <f t="shared" si="7"/>
        <v>0</v>
      </c>
      <c r="U19" s="39">
        <f t="shared" si="7"/>
        <v>0</v>
      </c>
      <c r="V19" s="39">
        <f t="shared" si="7"/>
        <v>0</v>
      </c>
      <c r="W19" s="39">
        <f t="shared" si="7"/>
        <v>0</v>
      </c>
      <c r="Y19" s="172"/>
      <c r="Z19" s="173"/>
      <c r="AA19" s="173"/>
      <c r="AB19" s="173"/>
      <c r="AC19" s="174"/>
    </row>
    <row r="20" spans="1:29" ht="19.5" customHeight="1">
      <c r="B20" s="20">
        <f t="shared" ref="B20:B21" si="8">B19+1</f>
        <v>8</v>
      </c>
      <c r="D20" s="28" t="s">
        <v>30</v>
      </c>
      <c r="E20" s="29" t="s">
        <v>31</v>
      </c>
      <c r="F20" s="29" t="s">
        <v>24</v>
      </c>
      <c r="G20" s="39">
        <v>3.6948167667458893</v>
      </c>
      <c r="H20" s="39">
        <v>3.1236766356705701</v>
      </c>
      <c r="I20" s="39">
        <v>3.4846925734019871</v>
      </c>
      <c r="J20" s="39">
        <v>3.8592635734019871</v>
      </c>
      <c r="K20" s="39">
        <v>3.7256665734019871</v>
      </c>
      <c r="L20" s="40"/>
      <c r="M20" s="39">
        <v>3.6948167667458893</v>
      </c>
      <c r="N20" s="39">
        <v>3.1236766356705701</v>
      </c>
      <c r="O20" s="39">
        <v>3.4846925734019871</v>
      </c>
      <c r="P20" s="39">
        <v>3.8592635734019871</v>
      </c>
      <c r="Q20" s="39">
        <v>3.7256665734019871</v>
      </c>
      <c r="R20" s="41"/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  <c r="W20" s="39">
        <f t="shared" si="7"/>
        <v>0</v>
      </c>
      <c r="Y20" s="172"/>
      <c r="Z20" s="173"/>
      <c r="AA20" s="173"/>
      <c r="AB20" s="173"/>
      <c r="AC20" s="174"/>
    </row>
    <row r="21" spans="1:29" ht="19.5" customHeight="1">
      <c r="B21" s="20">
        <f t="shared" si="8"/>
        <v>9</v>
      </c>
      <c r="D21" s="28" t="s">
        <v>32</v>
      </c>
      <c r="E21" s="29" t="s">
        <v>33</v>
      </c>
      <c r="F21" s="29" t="s">
        <v>24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7"/>
        <v>0</v>
      </c>
      <c r="T21" s="39">
        <f t="shared" si="7"/>
        <v>0</v>
      </c>
      <c r="U21" s="39">
        <f t="shared" si="7"/>
        <v>0</v>
      </c>
      <c r="V21" s="39">
        <f t="shared" si="7"/>
        <v>0</v>
      </c>
      <c r="W21" s="39">
        <f t="shared" si="7"/>
        <v>0</v>
      </c>
      <c r="Y21" s="172"/>
      <c r="Z21" s="173"/>
      <c r="AA21" s="173"/>
      <c r="AB21" s="173"/>
      <c r="AC21" s="174"/>
    </row>
    <row r="22" spans="1:29" s="27" customFormat="1" ht="29.25" customHeight="1">
      <c r="A22" s="42"/>
      <c r="B22" s="20">
        <f>B21+1</f>
        <v>10</v>
      </c>
      <c r="C22" s="43"/>
      <c r="D22" s="21" t="s">
        <v>34</v>
      </c>
      <c r="E22" s="44" t="s">
        <v>35</v>
      </c>
      <c r="F22" s="45" t="s">
        <v>24</v>
      </c>
      <c r="G22" s="46">
        <f>SUM(G17:G21)</f>
        <v>417.67277433763184</v>
      </c>
      <c r="H22" s="46">
        <v>524.23987472353906</v>
      </c>
      <c r="I22" s="46">
        <f t="shared" ref="I22:K22" si="9">SUM(I17:I21)</f>
        <v>442.83304748876691</v>
      </c>
      <c r="J22" s="46">
        <f t="shared" si="9"/>
        <v>426.54488480284959</v>
      </c>
      <c r="K22" s="46">
        <f t="shared" si="9"/>
        <v>436.48236201112911</v>
      </c>
      <c r="L22" s="25"/>
      <c r="M22" s="46">
        <v>417.67277433763184</v>
      </c>
      <c r="N22" s="46">
        <v>524.23987472353906</v>
      </c>
      <c r="O22" s="46">
        <v>464.51062905209807</v>
      </c>
      <c r="P22" s="46">
        <v>435.91826000105885</v>
      </c>
      <c r="Q22" s="46">
        <v>435.85846566494092</v>
      </c>
      <c r="R22" s="26"/>
      <c r="S22" s="46">
        <f t="shared" si="7"/>
        <v>0</v>
      </c>
      <c r="T22" s="46">
        <f t="shared" si="7"/>
        <v>0</v>
      </c>
      <c r="U22" s="46">
        <f t="shared" si="7"/>
        <v>-21.677581563331159</v>
      </c>
      <c r="V22" s="46">
        <f t="shared" si="7"/>
        <v>-9.3733751982092599</v>
      </c>
      <c r="W22" s="46">
        <f t="shared" si="7"/>
        <v>0.62389634618818945</v>
      </c>
      <c r="Y22" s="175"/>
      <c r="Z22" s="176"/>
      <c r="AA22" s="176"/>
      <c r="AB22" s="176"/>
      <c r="AC22" s="177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36</v>
      </c>
      <c r="E24" s="57" t="s">
        <v>37</v>
      </c>
      <c r="F24" s="58"/>
      <c r="G24" s="62">
        <f>'MOD0186 (EE)'!G24</f>
        <v>1.0525261314284649</v>
      </c>
      <c r="H24" s="62">
        <v>1.118876650760557</v>
      </c>
      <c r="I24" s="62">
        <f>'MOD0186 (EE)'!I24</f>
        <v>1.2360034766257399</v>
      </c>
      <c r="J24" s="62">
        <f>'MOD0186 (EE)'!J24</f>
        <v>1.2450319245860968</v>
      </c>
      <c r="K24" s="62">
        <f>'MOD0186 (EE)'!K24</f>
        <v>1.248156029182222</v>
      </c>
      <c r="M24" s="62">
        <v>1.0525261314284649</v>
      </c>
      <c r="N24" s="62">
        <v>1.118876650760557</v>
      </c>
      <c r="O24" s="62">
        <v>1.2411966917132644</v>
      </c>
      <c r="P24" s="62">
        <v>1.2451864149158316</v>
      </c>
      <c r="Q24" s="62">
        <v>1.2395712150403304</v>
      </c>
      <c r="S24" s="62">
        <f t="shared" ref="S24:W26" si="10">G24-M24</f>
        <v>0</v>
      </c>
      <c r="T24" s="62">
        <f t="shared" si="10"/>
        <v>0</v>
      </c>
      <c r="U24" s="62">
        <f t="shared" si="10"/>
        <v>-5.1932150875244609E-3</v>
      </c>
      <c r="V24" s="62">
        <f t="shared" si="10"/>
        <v>-1.5449032973480215E-4</v>
      </c>
      <c r="W24" s="62">
        <f t="shared" si="10"/>
        <v>8.5848141418916057E-3</v>
      </c>
      <c r="Y24" s="191" t="s">
        <v>38</v>
      </c>
      <c r="Z24" s="192"/>
      <c r="AA24" s="192"/>
      <c r="AB24" s="192"/>
      <c r="AC24" s="193"/>
    </row>
    <row r="25" spans="1:29" ht="19.5" customHeight="1">
      <c r="B25" s="20">
        <f>B24+1</f>
        <v>12</v>
      </c>
      <c r="D25" s="28" t="s">
        <v>39</v>
      </c>
      <c r="E25" s="63"/>
      <c r="F25" s="29" t="s">
        <v>17</v>
      </c>
      <c r="G25" s="39">
        <f>G26-G22</f>
        <v>21.938735038949972</v>
      </c>
      <c r="H25" s="39">
        <v>62.319880502268347</v>
      </c>
      <c r="I25" s="39">
        <f t="shared" ref="I25:K25" si="11">I26-I22</f>
        <v>104.51013877212034</v>
      </c>
      <c r="J25" s="39">
        <f t="shared" si="11"/>
        <v>104.51711404559722</v>
      </c>
      <c r="K25" s="39">
        <f t="shared" si="11"/>
        <v>108.315729764759</v>
      </c>
      <c r="L25" s="40"/>
      <c r="M25" s="39">
        <v>21.938735038949972</v>
      </c>
      <c r="N25" s="39">
        <v>62.319880502268347</v>
      </c>
      <c r="O25" s="39">
        <v>112.03842699301339</v>
      </c>
      <c r="P25" s="39">
        <v>106.88123536600693</v>
      </c>
      <c r="Q25" s="39">
        <v>104.41914220496403</v>
      </c>
      <c r="R25" s="41"/>
      <c r="S25" s="39">
        <f t="shared" si="10"/>
        <v>0</v>
      </c>
      <c r="T25" s="39">
        <f t="shared" si="10"/>
        <v>0</v>
      </c>
      <c r="U25" s="39">
        <f t="shared" si="10"/>
        <v>-7.5282882208930459</v>
      </c>
      <c r="V25" s="39">
        <f t="shared" si="10"/>
        <v>-2.3641213204097085</v>
      </c>
      <c r="W25" s="39">
        <f t="shared" si="10"/>
        <v>3.8965875597949662</v>
      </c>
      <c r="Y25" s="194"/>
      <c r="Z25" s="195"/>
      <c r="AA25" s="195"/>
      <c r="AB25" s="195"/>
      <c r="AC25" s="196"/>
    </row>
    <row r="26" spans="1:29" s="27" customFormat="1" ht="29.25" customHeight="1">
      <c r="A26" s="42"/>
      <c r="B26" s="20">
        <f t="shared" ref="B26" si="12">B25+1</f>
        <v>13</v>
      </c>
      <c r="C26" s="43"/>
      <c r="D26" s="21" t="s">
        <v>40</v>
      </c>
      <c r="E26" s="22" t="str">
        <f>E22</f>
        <v>Rt</v>
      </c>
      <c r="F26" s="23" t="s">
        <v>17</v>
      </c>
      <c r="G26" s="24">
        <v>439.61150937658181</v>
      </c>
      <c r="H26" s="24">
        <v>586.55975522580741</v>
      </c>
      <c r="I26" s="24">
        <v>547.34318626088725</v>
      </c>
      <c r="J26" s="24">
        <v>531.06199884844682</v>
      </c>
      <c r="K26" s="24">
        <v>544.79809177588811</v>
      </c>
      <c r="L26" s="25"/>
      <c r="M26" s="24">
        <v>439.61150937658181</v>
      </c>
      <c r="N26" s="24">
        <v>586.55975522580741</v>
      </c>
      <c r="O26" s="24">
        <v>576.54905604511146</v>
      </c>
      <c r="P26" s="24">
        <v>542.79949536706579</v>
      </c>
      <c r="Q26" s="24">
        <v>540.27760786990495</v>
      </c>
      <c r="R26" s="26"/>
      <c r="S26" s="24">
        <f t="shared" si="10"/>
        <v>0</v>
      </c>
      <c r="T26" s="24">
        <f>T25+T22</f>
        <v>0</v>
      </c>
      <c r="U26" s="24">
        <f t="shared" ref="U26:W26" si="13">U25+U22</f>
        <v>-29.205869784224205</v>
      </c>
      <c r="V26" s="24">
        <f t="shared" si="13"/>
        <v>-11.737496518618968</v>
      </c>
      <c r="W26" s="24">
        <f t="shared" si="13"/>
        <v>4.5204839059831556</v>
      </c>
      <c r="Y26" s="188"/>
      <c r="Z26" s="189"/>
      <c r="AA26" s="189"/>
      <c r="AB26" s="189"/>
      <c r="AC26" s="190"/>
    </row>
    <row r="27" spans="1:29" ht="12.75" customHeight="1">
      <c r="B27" s="64"/>
      <c r="D27" s="65"/>
      <c r="E27" s="66"/>
      <c r="F27" s="67"/>
      <c r="G27" s="68"/>
      <c r="H27" s="69"/>
      <c r="I27" s="69"/>
      <c r="J27" s="69"/>
      <c r="K27" s="69"/>
      <c r="L27" s="40"/>
      <c r="M27" s="69"/>
      <c r="N27" s="69"/>
      <c r="O27" s="69"/>
      <c r="P27" s="69"/>
      <c r="Q27" s="69"/>
      <c r="R27" s="41"/>
      <c r="S27" s="70"/>
      <c r="T27" s="70"/>
      <c r="U27" s="70"/>
      <c r="V27" s="70"/>
      <c r="W27" s="70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41</v>
      </c>
      <c r="E28" s="29" t="s">
        <v>42</v>
      </c>
      <c r="F28" s="29" t="s">
        <v>17</v>
      </c>
      <c r="G28" s="39">
        <f>G31-G26-G29-G30</f>
        <v>-2.0023961779165589</v>
      </c>
      <c r="H28" s="39">
        <v>33.857491253155153</v>
      </c>
      <c r="I28" s="39">
        <v>1.2264793286137898</v>
      </c>
      <c r="J28" s="39">
        <v>-30.337479122663073</v>
      </c>
      <c r="K28" s="39">
        <v>0</v>
      </c>
      <c r="L28" s="40"/>
      <c r="M28" s="39">
        <v>-2.0023961779165589</v>
      </c>
      <c r="N28" s="39">
        <v>33.857491253155153</v>
      </c>
      <c r="O28" s="39">
        <v>1.2264793286137898</v>
      </c>
      <c r="P28" s="39">
        <v>0</v>
      </c>
      <c r="Q28" s="39">
        <v>0</v>
      </c>
      <c r="R28" s="41"/>
      <c r="S28" s="39">
        <f t="shared" ref="S28:W32" si="14">G28-M28</f>
        <v>0</v>
      </c>
      <c r="T28" s="39">
        <f t="shared" si="14"/>
        <v>0</v>
      </c>
      <c r="U28" s="39">
        <f t="shared" si="14"/>
        <v>0</v>
      </c>
      <c r="V28" s="39">
        <f t="shared" si="14"/>
        <v>-30.337479122663073</v>
      </c>
      <c r="W28" s="39">
        <f t="shared" si="14"/>
        <v>0</v>
      </c>
      <c r="Y28" s="191" t="s">
        <v>43</v>
      </c>
      <c r="Z28" s="192"/>
      <c r="AA28" s="192"/>
      <c r="AB28" s="192"/>
      <c r="AC28" s="193"/>
    </row>
    <row r="29" spans="1:29" ht="19.5" customHeight="1">
      <c r="B29" s="20">
        <f>B28+1</f>
        <v>15</v>
      </c>
      <c r="D29" s="28" t="s">
        <v>44</v>
      </c>
      <c r="E29" s="29" t="s">
        <v>45</v>
      </c>
      <c r="F29" s="29" t="s">
        <v>17</v>
      </c>
      <c r="G29" s="39">
        <v>1.6855849269264442</v>
      </c>
      <c r="H29" s="39">
        <v>2.5914692227356531</v>
      </c>
      <c r="I29" s="39">
        <v>11.834656840908011</v>
      </c>
      <c r="J29" s="39">
        <v>0</v>
      </c>
      <c r="K29" s="39">
        <v>0</v>
      </c>
      <c r="L29" s="40"/>
      <c r="M29" s="39">
        <v>1.6855849269264442</v>
      </c>
      <c r="N29" s="39">
        <v>2.5914692227356531</v>
      </c>
      <c r="O29" s="39">
        <v>11.834656840908011</v>
      </c>
      <c r="P29" s="39">
        <v>0</v>
      </c>
      <c r="Q29" s="39">
        <v>0</v>
      </c>
      <c r="R29" s="41"/>
      <c r="S29" s="39">
        <f t="shared" si="14"/>
        <v>0</v>
      </c>
      <c r="T29" s="39">
        <f t="shared" si="14"/>
        <v>0</v>
      </c>
      <c r="U29" s="39">
        <f t="shared" si="14"/>
        <v>0</v>
      </c>
      <c r="V29" s="39">
        <f t="shared" si="14"/>
        <v>0</v>
      </c>
      <c r="W29" s="39">
        <f t="shared" si="14"/>
        <v>0</v>
      </c>
      <c r="Y29" s="194"/>
      <c r="Z29" s="195"/>
      <c r="AA29" s="195"/>
      <c r="AB29" s="195"/>
      <c r="AC29" s="196"/>
    </row>
    <row r="30" spans="1:29" ht="19.5" customHeight="1">
      <c r="B30" s="20">
        <f t="shared" ref="B30" si="15">B29+1</f>
        <v>16</v>
      </c>
      <c r="D30" s="28" t="s">
        <v>46</v>
      </c>
      <c r="E30" s="29" t="s">
        <v>47</v>
      </c>
      <c r="F30" s="29" t="s">
        <v>17</v>
      </c>
      <c r="G30" s="39">
        <v>13.896610196441332</v>
      </c>
      <c r="H30" s="39">
        <v>17.488716595859589</v>
      </c>
      <c r="I30" s="39">
        <v>-0.59417776380077536</v>
      </c>
      <c r="J30" s="39">
        <v>-0.27608102897619446</v>
      </c>
      <c r="K30" s="39">
        <v>-0.88709023941643506</v>
      </c>
      <c r="L30" s="40"/>
      <c r="M30" s="39">
        <v>13.896610196441332</v>
      </c>
      <c r="N30" s="39">
        <v>17.488716595859589</v>
      </c>
      <c r="O30" s="39">
        <v>-0.59667427209221291</v>
      </c>
      <c r="P30" s="39">
        <v>-0.28812067142843223</v>
      </c>
      <c r="Q30" s="39">
        <v>-0.88098883490095492</v>
      </c>
      <c r="R30" s="41"/>
      <c r="S30" s="39">
        <f t="shared" si="14"/>
        <v>0</v>
      </c>
      <c r="T30" s="39">
        <f t="shared" si="14"/>
        <v>0</v>
      </c>
      <c r="U30" s="39">
        <f t="shared" si="14"/>
        <v>2.4965082914375492E-3</v>
      </c>
      <c r="V30" s="39">
        <f t="shared" si="14"/>
        <v>1.2039642452237764E-2</v>
      </c>
      <c r="W30" s="39">
        <f t="shared" si="14"/>
        <v>-6.1014045154801355E-3</v>
      </c>
      <c r="Y30" s="188"/>
      <c r="Z30" s="189"/>
      <c r="AA30" s="189"/>
      <c r="AB30" s="189"/>
      <c r="AC30" s="190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v>453.19130832203302</v>
      </c>
      <c r="H31" s="24">
        <v>640.49743229755779</v>
      </c>
      <c r="I31" s="24">
        <v>589.01601445083247</v>
      </c>
      <c r="J31" s="24">
        <v>500.4484386968075</v>
      </c>
      <c r="K31" s="24">
        <v>543.91100153647164</v>
      </c>
      <c r="L31" s="25"/>
      <c r="M31" s="24">
        <v>453.19130832203302</v>
      </c>
      <c r="N31" s="24">
        <v>640.49743229755779</v>
      </c>
      <c r="O31" s="24">
        <v>589.01351794254106</v>
      </c>
      <c r="P31" s="24">
        <v>542.5113746956373</v>
      </c>
      <c r="Q31" s="24">
        <v>539.39661903500405</v>
      </c>
      <c r="R31" s="26"/>
      <c r="S31" s="24">
        <f t="shared" si="14"/>
        <v>0</v>
      </c>
      <c r="T31" s="24">
        <f t="shared" si="14"/>
        <v>0</v>
      </c>
      <c r="U31" s="24">
        <f t="shared" si="14"/>
        <v>2.4965082914150116E-3</v>
      </c>
      <c r="V31" s="24">
        <f t="shared" si="14"/>
        <v>-42.062935998829801</v>
      </c>
      <c r="W31" s="24">
        <f t="shared" si="14"/>
        <v>4.514382501467594</v>
      </c>
      <c r="Y31" s="188"/>
      <c r="Z31" s="189"/>
      <c r="AA31" s="189"/>
      <c r="AB31" s="189"/>
      <c r="AC31" s="190"/>
    </row>
    <row r="32" spans="1:29" s="78" customFormat="1" ht="19.5" customHeight="1">
      <c r="A32" s="71"/>
      <c r="B32" s="20">
        <f>B31+1</f>
        <v>18</v>
      </c>
      <c r="C32" s="72"/>
      <c r="D32" s="73" t="s">
        <v>48</v>
      </c>
      <c r="E32" s="74" t="s">
        <v>16</v>
      </c>
      <c r="F32" s="75" t="s">
        <v>17</v>
      </c>
      <c r="G32" s="76">
        <v>477.43844364830647</v>
      </c>
      <c r="H32" s="76">
        <v>656.07095535686494</v>
      </c>
      <c r="I32" s="76">
        <v>559.81014466660827</v>
      </c>
      <c r="J32" s="76">
        <v>500.4484386968075</v>
      </c>
      <c r="K32" s="76">
        <v>543.91100153647164</v>
      </c>
      <c r="L32" s="77"/>
      <c r="M32" s="76">
        <v>477.43844364830647</v>
      </c>
      <c r="N32" s="76">
        <v>656.03027223649292</v>
      </c>
      <c r="O32" s="76">
        <v>589.01351794254106</v>
      </c>
      <c r="P32" s="76">
        <v>542.5113746956373</v>
      </c>
      <c r="Q32" s="76">
        <v>539.39661903500405</v>
      </c>
      <c r="R32" s="77"/>
      <c r="S32" s="76">
        <f t="shared" si="14"/>
        <v>0</v>
      </c>
      <c r="T32" s="76">
        <f t="shared" si="14"/>
        <v>4.0683120372023041E-2</v>
      </c>
      <c r="U32" s="76">
        <f t="shared" si="14"/>
        <v>-29.20337327593279</v>
      </c>
      <c r="V32" s="76">
        <f t="shared" si="14"/>
        <v>-42.062935998829801</v>
      </c>
      <c r="W32" s="76">
        <f t="shared" si="14"/>
        <v>4.514382501467594</v>
      </c>
      <c r="Y32" s="188"/>
      <c r="Z32" s="189"/>
      <c r="AA32" s="189"/>
      <c r="AB32" s="189"/>
      <c r="AC32" s="190"/>
    </row>
    <row r="33" spans="1:29" ht="12.75" customHeight="1">
      <c r="B33" s="79"/>
      <c r="D33" s="80"/>
      <c r="E33" s="81"/>
      <c r="F33" s="81"/>
      <c r="G33" s="82"/>
      <c r="H33" s="82"/>
      <c r="I33" s="82"/>
      <c r="J33" s="82"/>
      <c r="K33" s="82"/>
      <c r="L33" s="40"/>
      <c r="M33" s="82"/>
      <c r="N33" s="82"/>
      <c r="O33" s="82"/>
      <c r="P33" s="82"/>
      <c r="Q33" s="82"/>
      <c r="R33" s="41"/>
      <c r="S33" s="83"/>
      <c r="T33" s="83"/>
      <c r="U33" s="83"/>
      <c r="V33" s="83"/>
      <c r="W33" s="83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49</v>
      </c>
      <c r="E34" s="29" t="s">
        <v>50</v>
      </c>
      <c r="F34" s="29" t="s">
        <v>17</v>
      </c>
      <c r="G34" s="39">
        <v>453.19130832203302</v>
      </c>
      <c r="H34" s="39">
        <v>640.49743229755779</v>
      </c>
      <c r="I34" s="39">
        <v>588.80879361585153</v>
      </c>
      <c r="J34" s="39">
        <f t="shared" ref="J34:K34" si="16">J31</f>
        <v>500.4484386968075</v>
      </c>
      <c r="K34" s="39">
        <f t="shared" si="16"/>
        <v>543.91100153647164</v>
      </c>
      <c r="L34" s="40"/>
      <c r="M34" s="39">
        <v>453.19130832203302</v>
      </c>
      <c r="N34" s="39">
        <v>640.49743229755779</v>
      </c>
      <c r="O34" s="39">
        <v>588.80879361585153</v>
      </c>
      <c r="P34" s="39">
        <v>542.5113746956373</v>
      </c>
      <c r="Q34" s="39">
        <v>539.39661903500405</v>
      </c>
      <c r="R34" s="41"/>
      <c r="S34" s="39">
        <f t="shared" ref="S34:W35" si="17">G34-M34</f>
        <v>0</v>
      </c>
      <c r="T34" s="39">
        <f t="shared" si="17"/>
        <v>0</v>
      </c>
      <c r="U34" s="39">
        <f t="shared" si="17"/>
        <v>0</v>
      </c>
      <c r="V34" s="39">
        <f t="shared" si="17"/>
        <v>-42.062935998829801</v>
      </c>
      <c r="W34" s="39">
        <f t="shared" si="17"/>
        <v>4.514382501467594</v>
      </c>
      <c r="Y34" s="188"/>
      <c r="Z34" s="189"/>
      <c r="AA34" s="189"/>
      <c r="AB34" s="189"/>
      <c r="AC34" s="190"/>
    </row>
    <row r="35" spans="1:29" ht="19.5" customHeight="1">
      <c r="B35" s="20">
        <f>B34+1</f>
        <v>20</v>
      </c>
      <c r="D35" s="28" t="s">
        <v>51</v>
      </c>
      <c r="E35" s="29" t="s">
        <v>52</v>
      </c>
      <c r="F35" s="29" t="s">
        <v>17</v>
      </c>
      <c r="G35" s="39">
        <f>G34-G31</f>
        <v>0</v>
      </c>
      <c r="H35" s="39">
        <v>0</v>
      </c>
      <c r="I35" s="39">
        <f t="shared" ref="I35:K35" si="18">I34-I31</f>
        <v>-0.20722083498094435</v>
      </c>
      <c r="J35" s="39">
        <f t="shared" si="18"/>
        <v>0</v>
      </c>
      <c r="K35" s="39">
        <f t="shared" si="18"/>
        <v>0</v>
      </c>
      <c r="L35" s="40"/>
      <c r="M35" s="39">
        <v>0</v>
      </c>
      <c r="N35" s="39">
        <v>0</v>
      </c>
      <c r="O35" s="39">
        <v>-0.20472432668952933</v>
      </c>
      <c r="P35" s="39">
        <v>0</v>
      </c>
      <c r="Q35" s="39">
        <v>0</v>
      </c>
      <c r="R35" s="41"/>
      <c r="S35" s="39">
        <f t="shared" si="17"/>
        <v>0</v>
      </c>
      <c r="T35" s="39">
        <f t="shared" si="17"/>
        <v>0</v>
      </c>
      <c r="U35" s="39">
        <f t="shared" si="17"/>
        <v>-2.4965082914150116E-3</v>
      </c>
      <c r="V35" s="39">
        <f t="shared" si="17"/>
        <v>0</v>
      </c>
      <c r="W35" s="39">
        <f t="shared" si="17"/>
        <v>0</v>
      </c>
      <c r="Y35" s="188"/>
      <c r="Z35" s="189"/>
      <c r="AA35" s="189"/>
      <c r="AB35" s="189"/>
      <c r="AC35" s="190"/>
    </row>
    <row r="36" spans="1:29">
      <c r="D36" s="7"/>
      <c r="E36" s="7"/>
      <c r="F36" s="7"/>
      <c r="G36" s="84"/>
      <c r="H36" s="84"/>
      <c r="I36" s="84"/>
      <c r="J36" s="84"/>
      <c r="K36" s="84"/>
      <c r="L36" s="85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4"/>
      <c r="Y36" s="19"/>
      <c r="Z36" s="19"/>
      <c r="AA36" s="19"/>
      <c r="AB36" s="19"/>
      <c r="AC36" s="19"/>
    </row>
    <row r="37" spans="1:29" ht="31.5" customHeight="1">
      <c r="A37" s="42"/>
      <c r="B37" s="86"/>
      <c r="C37" s="43"/>
      <c r="D37" s="184" t="s">
        <v>53</v>
      </c>
      <c r="E37" s="185"/>
      <c r="F37" s="16"/>
      <c r="G37" s="87"/>
      <c r="H37" s="88"/>
      <c r="I37" s="88"/>
      <c r="J37" s="88"/>
      <c r="K37" s="89"/>
      <c r="L37" s="85"/>
      <c r="M37" s="87"/>
      <c r="N37" s="88"/>
      <c r="O37" s="88"/>
      <c r="P37" s="88"/>
      <c r="Q37" s="89"/>
      <c r="R37" s="85"/>
      <c r="S37" s="87"/>
      <c r="T37" s="88"/>
      <c r="U37" s="88"/>
      <c r="V37" s="88"/>
      <c r="W37" s="89"/>
      <c r="Y37" s="19"/>
      <c r="Z37" s="19"/>
      <c r="AA37" s="19"/>
      <c r="AB37" s="19"/>
      <c r="AC37" s="19"/>
    </row>
    <row r="38" spans="1:29">
      <c r="D38" s="7"/>
      <c r="E38" s="7"/>
      <c r="F38" s="7"/>
      <c r="G38" s="84"/>
      <c r="H38" s="84"/>
      <c r="I38" s="84"/>
      <c r="J38" s="84"/>
      <c r="K38" s="84"/>
      <c r="L38" s="85"/>
      <c r="M38" s="84"/>
      <c r="N38" s="84"/>
      <c r="O38" s="84"/>
      <c r="P38" s="84"/>
      <c r="Q38" s="84"/>
      <c r="R38" s="85"/>
      <c r="S38" s="84"/>
      <c r="T38" s="84"/>
      <c r="U38" s="84"/>
      <c r="V38" s="84"/>
      <c r="W38" s="84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6" t="s">
        <v>54</v>
      </c>
      <c r="E39" s="187"/>
      <c r="F39" s="29" t="s">
        <v>55</v>
      </c>
      <c r="G39" s="90">
        <v>13635.881618861231</v>
      </c>
      <c r="H39" s="90">
        <v>13775.854156351617</v>
      </c>
      <c r="I39" s="90">
        <v>12624.890942932401</v>
      </c>
      <c r="J39" s="90">
        <v>12624.890942932401</v>
      </c>
      <c r="K39" s="90">
        <v>12624.890942932401</v>
      </c>
      <c r="L39" s="41"/>
      <c r="M39" s="90">
        <v>13635.881618861231</v>
      </c>
      <c r="N39" s="90">
        <v>13775.854156351617</v>
      </c>
      <c r="O39" s="90">
        <v>12624.890942932401</v>
      </c>
      <c r="P39" s="90">
        <v>12624.890942932401</v>
      </c>
      <c r="Q39" s="90">
        <v>12624.890942932401</v>
      </c>
      <c r="R39" s="41"/>
      <c r="S39" s="91">
        <f t="shared" ref="S39:W42" si="19">G39-M39</f>
        <v>0</v>
      </c>
      <c r="T39" s="91">
        <f t="shared" si="19"/>
        <v>0</v>
      </c>
      <c r="U39" s="91">
        <f t="shared" si="19"/>
        <v>0</v>
      </c>
      <c r="V39" s="91">
        <f t="shared" si="19"/>
        <v>0</v>
      </c>
      <c r="W39" s="91">
        <f t="shared" si="19"/>
        <v>0</v>
      </c>
      <c r="Y39" s="188"/>
      <c r="Z39" s="189"/>
      <c r="AA39" s="189"/>
      <c r="AB39" s="189"/>
      <c r="AC39" s="190"/>
    </row>
    <row r="40" spans="1:29" ht="19.5" customHeight="1">
      <c r="B40" s="20">
        <f>B39+1</f>
        <v>22</v>
      </c>
      <c r="D40" s="186" t="s">
        <v>56</v>
      </c>
      <c r="E40" s="187"/>
      <c r="F40" s="29" t="s">
        <v>17</v>
      </c>
      <c r="G40" s="92">
        <v>125.42</v>
      </c>
      <c r="H40" s="92">
        <v>147.53</v>
      </c>
      <c r="I40" s="92">
        <v>144.75</v>
      </c>
      <c r="J40" s="92">
        <v>124.37923170628028</v>
      </c>
      <c r="K40" s="92">
        <v>129.51286817837436</v>
      </c>
      <c r="L40" s="93"/>
      <c r="M40" s="92">
        <v>125.42</v>
      </c>
      <c r="N40" s="92">
        <v>147.53</v>
      </c>
      <c r="O40" s="92">
        <v>151.87</v>
      </c>
      <c r="P40" s="92">
        <v>136.90822502626312</v>
      </c>
      <c r="Q40" s="92">
        <v>136.12218002297911</v>
      </c>
      <c r="R40" s="93"/>
      <c r="S40" s="94">
        <f t="shared" si="19"/>
        <v>0</v>
      </c>
      <c r="T40" s="94">
        <f t="shared" si="19"/>
        <v>0</v>
      </c>
      <c r="U40" s="94">
        <f t="shared" si="19"/>
        <v>-7.1200000000000045</v>
      </c>
      <c r="V40" s="94">
        <f t="shared" si="19"/>
        <v>-12.528993319982845</v>
      </c>
      <c r="W40" s="94">
        <f t="shared" si="19"/>
        <v>-6.609311844604747</v>
      </c>
      <c r="Y40" s="188"/>
      <c r="Z40" s="189"/>
      <c r="AA40" s="189"/>
      <c r="AB40" s="189"/>
      <c r="AC40" s="190"/>
    </row>
    <row r="41" spans="1:29" ht="25.5" customHeight="1">
      <c r="B41" s="20">
        <f>B40+1</f>
        <v>23</v>
      </c>
      <c r="D41" s="197" t="s">
        <v>57</v>
      </c>
      <c r="E41" s="198"/>
      <c r="F41" s="95" t="s">
        <v>24</v>
      </c>
      <c r="G41" s="96">
        <f>G40/G24</f>
        <v>119.16093696389541</v>
      </c>
      <c r="H41" s="96">
        <f t="shared" ref="H41:K41" si="20">H40/H24</f>
        <v>131.85546404933592</v>
      </c>
      <c r="I41" s="96">
        <f t="shared" si="20"/>
        <v>117.11132107424491</v>
      </c>
      <c r="J41" s="96">
        <f t="shared" si="20"/>
        <v>99.900435683710995</v>
      </c>
      <c r="K41" s="96">
        <f t="shared" si="20"/>
        <v>103.76336383459186</v>
      </c>
      <c r="L41" s="93"/>
      <c r="M41" s="96">
        <v>119.16093696389541</v>
      </c>
      <c r="N41" s="96">
        <v>131.85546404933592</v>
      </c>
      <c r="O41" s="96">
        <v>122.35772219983029</v>
      </c>
      <c r="P41" s="96">
        <v>109.94998289916087</v>
      </c>
      <c r="Q41" s="96">
        <v>109.8139246630943</v>
      </c>
      <c r="R41" s="93"/>
      <c r="S41" s="96">
        <f t="shared" si="19"/>
        <v>0</v>
      </c>
      <c r="T41" s="96">
        <f t="shared" si="19"/>
        <v>0</v>
      </c>
      <c r="U41" s="96">
        <f t="shared" si="19"/>
        <v>-5.2464011255853791</v>
      </c>
      <c r="V41" s="96">
        <f t="shared" si="19"/>
        <v>-10.049547215449877</v>
      </c>
      <c r="W41" s="96">
        <f t="shared" si="19"/>
        <v>-6.0505608285024408</v>
      </c>
      <c r="Y41" s="188"/>
      <c r="Z41" s="189"/>
      <c r="AA41" s="189"/>
      <c r="AB41" s="189"/>
      <c r="AC41" s="190"/>
    </row>
    <row r="42" spans="1:29" ht="25.5" customHeight="1">
      <c r="B42" s="20">
        <f>B41+1</f>
        <v>24</v>
      </c>
      <c r="D42" s="199" t="s">
        <v>58</v>
      </c>
      <c r="E42" s="200"/>
      <c r="F42" s="97" t="s">
        <v>19</v>
      </c>
      <c r="G42" s="98">
        <v>-5.6921573050605412E-2</v>
      </c>
      <c r="H42" s="98">
        <v>0.17628767341731777</v>
      </c>
      <c r="I42" s="98">
        <v>-1.8843625025418587E-2</v>
      </c>
      <c r="J42" s="98">
        <v>-0.14073069632966995</v>
      </c>
      <c r="K42" s="98">
        <v>4.1274064823113576E-2</v>
      </c>
      <c r="L42" s="99"/>
      <c r="M42" s="98">
        <v>-5.6921573050605412E-2</v>
      </c>
      <c r="N42" s="98">
        <v>0.17628767341731777</v>
      </c>
      <c r="O42" s="98">
        <v>2.9417745543279361E-2</v>
      </c>
      <c r="P42" s="98">
        <v>-9.8516988040672104E-2</v>
      </c>
      <c r="Q42" s="98">
        <v>-5.7414008773630787E-3</v>
      </c>
      <c r="R42" s="100"/>
      <c r="S42" s="101">
        <f t="shared" si="19"/>
        <v>0</v>
      </c>
      <c r="T42" s="101">
        <f t="shared" si="19"/>
        <v>0</v>
      </c>
      <c r="U42" s="101">
        <f t="shared" si="19"/>
        <v>-4.8261370568697948E-2</v>
      </c>
      <c r="V42" s="101">
        <f t="shared" si="19"/>
        <v>-4.2213708288997842E-2</v>
      </c>
      <c r="W42" s="101">
        <f t="shared" si="19"/>
        <v>4.7015465700476655E-2</v>
      </c>
      <c r="Y42" s="188"/>
      <c r="Z42" s="189"/>
      <c r="AA42" s="189"/>
      <c r="AB42" s="189"/>
      <c r="AC42" s="190"/>
    </row>
    <row r="43" spans="1:29">
      <c r="D43" s="7"/>
      <c r="E43" s="7"/>
      <c r="F43" s="7"/>
      <c r="G43" s="84"/>
      <c r="H43" s="84"/>
      <c r="I43" s="84"/>
      <c r="J43" s="84"/>
      <c r="K43" s="84"/>
      <c r="L43" s="85"/>
      <c r="M43" s="84"/>
      <c r="N43" s="84"/>
      <c r="O43" s="84"/>
      <c r="P43" s="84"/>
      <c r="Q43" s="84"/>
      <c r="R43" s="85"/>
      <c r="S43" s="84"/>
      <c r="T43" s="84"/>
      <c r="U43" s="84"/>
      <c r="V43" s="84"/>
      <c r="W43" s="84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4" t="s">
        <v>59</v>
      </c>
      <c r="E44" s="185"/>
      <c r="F44" s="16"/>
      <c r="G44" s="87"/>
      <c r="H44" s="88"/>
      <c r="I44" s="88"/>
      <c r="J44" s="88"/>
      <c r="K44" s="89"/>
      <c r="L44" s="85"/>
      <c r="M44" s="87"/>
      <c r="N44" s="88"/>
      <c r="O44" s="88"/>
      <c r="P44" s="88"/>
      <c r="Q44" s="89"/>
      <c r="R44" s="85"/>
      <c r="S44" s="87"/>
      <c r="T44" s="88"/>
      <c r="U44" s="88"/>
      <c r="V44" s="88"/>
      <c r="W44" s="89"/>
      <c r="Y44" s="19"/>
      <c r="Z44" s="19"/>
      <c r="AA44" s="19"/>
      <c r="AB44" s="19"/>
      <c r="AC44" s="19"/>
    </row>
    <row r="45" spans="1:29">
      <c r="D45" s="102"/>
      <c r="E45" s="102"/>
      <c r="F45" s="102"/>
      <c r="G45" s="103"/>
      <c r="H45" s="103"/>
      <c r="I45" s="103"/>
      <c r="J45" s="103"/>
      <c r="K45" s="103"/>
      <c r="L45" s="85"/>
      <c r="M45" s="103"/>
      <c r="N45" s="103"/>
      <c r="O45" s="103"/>
      <c r="P45" s="103"/>
      <c r="Q45" s="103"/>
      <c r="R45" s="85"/>
      <c r="S45" s="103"/>
      <c r="T45" s="103"/>
      <c r="U45" s="103"/>
      <c r="V45" s="103"/>
      <c r="W45" s="103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60</v>
      </c>
      <c r="E46" s="29" t="s">
        <v>61</v>
      </c>
      <c r="F46" s="29" t="s">
        <v>24</v>
      </c>
      <c r="G46" s="90">
        <f>G47/G24</f>
        <v>38.273965494790581</v>
      </c>
      <c r="H46" s="90">
        <f t="shared" ref="H46:K46" si="21">H47/H24</f>
        <v>40.646881472616393</v>
      </c>
      <c r="I46" s="90">
        <f t="shared" si="21"/>
        <v>26.100584916551888</v>
      </c>
      <c r="J46" s="90">
        <f t="shared" si="21"/>
        <v>31.067141236528361</v>
      </c>
      <c r="K46" s="90">
        <f t="shared" si="21"/>
        <v>40.982372619515722</v>
      </c>
      <c r="L46" s="41"/>
      <c r="M46" s="90">
        <v>38.273965494790581</v>
      </c>
      <c r="N46" s="90">
        <v>40.646881472616393</v>
      </c>
      <c r="O46" s="90">
        <v>34.864470188973655</v>
      </c>
      <c r="P46" s="90">
        <v>35.764864123507792</v>
      </c>
      <c r="Q46" s="90">
        <v>35.720622517244777</v>
      </c>
      <c r="R46" s="41"/>
      <c r="S46" s="90">
        <f t="shared" ref="S46:W52" si="22">G46-M46</f>
        <v>0</v>
      </c>
      <c r="T46" s="90">
        <f t="shared" si="22"/>
        <v>0</v>
      </c>
      <c r="U46" s="90">
        <f t="shared" si="22"/>
        <v>-8.7638852724217671</v>
      </c>
      <c r="V46" s="90">
        <f t="shared" si="22"/>
        <v>-4.697722886979431</v>
      </c>
      <c r="W46" s="90">
        <f t="shared" si="22"/>
        <v>5.2617501022709448</v>
      </c>
      <c r="Y46" s="191" t="s">
        <v>62</v>
      </c>
      <c r="Z46" s="192"/>
      <c r="AA46" s="192"/>
      <c r="AB46" s="192"/>
      <c r="AC46" s="193"/>
    </row>
    <row r="47" spans="1:29" s="110" customFormat="1" ht="19.5" customHeight="1">
      <c r="A47" s="6"/>
      <c r="B47" s="20">
        <f>B46+1</f>
        <v>26</v>
      </c>
      <c r="C47" s="105"/>
      <c r="D47" s="106" t="s">
        <v>63</v>
      </c>
      <c r="E47" s="107" t="s">
        <v>64</v>
      </c>
      <c r="F47" s="107" t="s">
        <v>17</v>
      </c>
      <c r="G47" s="108">
        <f>G85</f>
        <v>40.284348836658481</v>
      </c>
      <c r="H47" s="108">
        <f t="shared" ref="H47:K47" si="23">H85</f>
        <v>45.478846605942365</v>
      </c>
      <c r="I47" s="108">
        <f t="shared" si="23"/>
        <v>32.260413698823484</v>
      </c>
      <c r="J47" s="108">
        <f t="shared" si="23"/>
        <v>38.679582645102997</v>
      </c>
      <c r="K47" s="108">
        <f t="shared" si="23"/>
        <v>51.152395475240965</v>
      </c>
      <c r="L47" s="109"/>
      <c r="M47" s="108">
        <v>40.284348836658481</v>
      </c>
      <c r="N47" s="108">
        <v>45.478846605942365</v>
      </c>
      <c r="O47" s="108">
        <v>43.273665056889833</v>
      </c>
      <c r="P47" s="108">
        <v>44.53392293790251</v>
      </c>
      <c r="Q47" s="108">
        <v>44.278255455698094</v>
      </c>
      <c r="R47" s="109"/>
      <c r="S47" s="108">
        <f t="shared" si="22"/>
        <v>0</v>
      </c>
      <c r="T47" s="108">
        <f t="shared" si="22"/>
        <v>0</v>
      </c>
      <c r="U47" s="108">
        <f t="shared" si="22"/>
        <v>-11.013251358066348</v>
      </c>
      <c r="V47" s="108">
        <f t="shared" si="22"/>
        <v>-5.8543402927995132</v>
      </c>
      <c r="W47" s="108">
        <f t="shared" si="22"/>
        <v>6.874140019542871</v>
      </c>
      <c r="Y47" s="194"/>
      <c r="Z47" s="195"/>
      <c r="AA47" s="195"/>
      <c r="AB47" s="195"/>
      <c r="AC47" s="196"/>
    </row>
    <row r="48" spans="1:29" ht="19.5" customHeight="1">
      <c r="B48" s="20">
        <f t="shared" ref="B48:B51" si="24">B47+1</f>
        <v>27</v>
      </c>
      <c r="D48" s="28" t="s">
        <v>65</v>
      </c>
      <c r="E48" s="29" t="s">
        <v>66</v>
      </c>
      <c r="F48" s="29" t="s">
        <v>17</v>
      </c>
      <c r="G48" s="90">
        <v>-0.84676958178493633</v>
      </c>
      <c r="H48" s="90">
        <v>-1.2856501274057426</v>
      </c>
      <c r="I48" s="90">
        <v>0</v>
      </c>
      <c r="J48" s="90">
        <v>0</v>
      </c>
      <c r="K48" s="90">
        <v>0</v>
      </c>
      <c r="L48" s="41"/>
      <c r="M48" s="90">
        <v>-0.84676958178493633</v>
      </c>
      <c r="N48" s="90">
        <v>-1.2856501274057426</v>
      </c>
      <c r="O48" s="90">
        <v>0</v>
      </c>
      <c r="P48" s="90">
        <v>0</v>
      </c>
      <c r="Q48" s="90">
        <v>0</v>
      </c>
      <c r="R48" s="41"/>
      <c r="S48" s="90">
        <f t="shared" si="22"/>
        <v>0</v>
      </c>
      <c r="T48" s="90">
        <f t="shared" si="22"/>
        <v>0</v>
      </c>
      <c r="U48" s="90">
        <f t="shared" si="22"/>
        <v>0</v>
      </c>
      <c r="V48" s="90">
        <f t="shared" si="22"/>
        <v>0</v>
      </c>
      <c r="W48" s="90">
        <f t="shared" si="22"/>
        <v>0</v>
      </c>
      <c r="Y48" s="188"/>
      <c r="Z48" s="189"/>
      <c r="AA48" s="189"/>
      <c r="AB48" s="189"/>
      <c r="AC48" s="190"/>
    </row>
    <row r="49" spans="1:29" ht="19.5" customHeight="1">
      <c r="B49" s="20">
        <f t="shared" si="24"/>
        <v>28</v>
      </c>
      <c r="D49" s="28" t="s">
        <v>67</v>
      </c>
      <c r="E49" s="111"/>
      <c r="F49" s="29" t="s">
        <v>17</v>
      </c>
      <c r="G49" s="90">
        <v>0</v>
      </c>
      <c r="H49" s="90">
        <v>6.8328579315004845</v>
      </c>
      <c r="I49" s="90">
        <v>4.7550018632613629</v>
      </c>
      <c r="J49" s="90">
        <v>-11.683627550693048</v>
      </c>
      <c r="K49" s="90">
        <v>0</v>
      </c>
      <c r="L49" s="41"/>
      <c r="M49" s="90">
        <v>0</v>
      </c>
      <c r="N49" s="90">
        <v>6.6728365881877139</v>
      </c>
      <c r="O49" s="90">
        <v>-6.6581902847974703</v>
      </c>
      <c r="P49" s="90">
        <v>0</v>
      </c>
      <c r="Q49" s="90">
        <v>0</v>
      </c>
      <c r="R49" s="41"/>
      <c r="S49" s="90">
        <f t="shared" si="22"/>
        <v>0</v>
      </c>
      <c r="T49" s="90">
        <f>H49-N49</f>
        <v>0.16002134331277063</v>
      </c>
      <c r="U49" s="90">
        <f>I49-O49</f>
        <v>11.413192148058833</v>
      </c>
      <c r="V49" s="90">
        <f t="shared" si="22"/>
        <v>-11.683627550693048</v>
      </c>
      <c r="W49" s="90">
        <f t="shared" si="22"/>
        <v>0</v>
      </c>
      <c r="Y49" s="188"/>
      <c r="Z49" s="189"/>
      <c r="AA49" s="189"/>
      <c r="AB49" s="189"/>
      <c r="AC49" s="190"/>
    </row>
    <row r="50" spans="1:29" ht="19.5" customHeight="1">
      <c r="B50" s="20">
        <f t="shared" si="24"/>
        <v>29</v>
      </c>
      <c r="D50" s="112" t="s">
        <v>68</v>
      </c>
      <c r="E50" s="113"/>
      <c r="F50" s="29" t="s">
        <v>17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41"/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41"/>
      <c r="S50" s="90">
        <f t="shared" si="22"/>
        <v>0</v>
      </c>
      <c r="T50" s="90">
        <f t="shared" si="22"/>
        <v>0</v>
      </c>
      <c r="U50" s="90">
        <f t="shared" si="22"/>
        <v>0</v>
      </c>
      <c r="V50" s="90">
        <f t="shared" si="22"/>
        <v>0</v>
      </c>
      <c r="W50" s="90">
        <f t="shared" si="22"/>
        <v>0</v>
      </c>
      <c r="Y50" s="188"/>
      <c r="Z50" s="189"/>
      <c r="AA50" s="189"/>
      <c r="AB50" s="189"/>
      <c r="AC50" s="190"/>
    </row>
    <row r="51" spans="1:29" ht="25.5" customHeight="1">
      <c r="A51" s="114"/>
      <c r="B51" s="20">
        <f t="shared" si="24"/>
        <v>30</v>
      </c>
      <c r="C51" s="115"/>
      <c r="D51" s="116" t="s">
        <v>69</v>
      </c>
      <c r="E51" s="117"/>
      <c r="F51" s="97" t="s">
        <v>17</v>
      </c>
      <c r="G51" s="118">
        <f>SUM(G47:G50)</f>
        <v>39.437579254873548</v>
      </c>
      <c r="H51" s="118">
        <f>SUM(H47:H49)</f>
        <v>51.026054410037105</v>
      </c>
      <c r="I51" s="118">
        <f>SUM(I47:I49)</f>
        <v>37.015415562084847</v>
      </c>
      <c r="J51" s="118">
        <f t="shared" ref="J51:K51" si="25">SUM(J47:J50)</f>
        <v>26.99595509440995</v>
      </c>
      <c r="K51" s="118">
        <f t="shared" si="25"/>
        <v>51.152395475240965</v>
      </c>
      <c r="L51" s="41"/>
      <c r="M51" s="118">
        <v>39.437579254873548</v>
      </c>
      <c r="N51" s="118">
        <v>50.866033066724334</v>
      </c>
      <c r="O51" s="118">
        <v>36.615474772092362</v>
      </c>
      <c r="P51" s="118">
        <v>44.53392293790251</v>
      </c>
      <c r="Q51" s="118">
        <v>44.278255455698094</v>
      </c>
      <c r="R51" s="41"/>
      <c r="S51" s="118">
        <f t="shared" si="22"/>
        <v>0</v>
      </c>
      <c r="T51" s="118">
        <f t="shared" si="22"/>
        <v>0.16002134331277063</v>
      </c>
      <c r="U51" s="118">
        <f t="shared" si="22"/>
        <v>0.39994078999248472</v>
      </c>
      <c r="V51" s="118">
        <f t="shared" si="22"/>
        <v>-17.537967843492559</v>
      </c>
      <c r="W51" s="118">
        <f t="shared" si="22"/>
        <v>6.874140019542871</v>
      </c>
      <c r="Y51" s="188"/>
      <c r="Z51" s="189"/>
      <c r="AA51" s="189"/>
      <c r="AB51" s="189"/>
      <c r="AC51" s="190"/>
    </row>
    <row r="52" spans="1:29" ht="19.5" customHeight="1">
      <c r="A52" s="71"/>
      <c r="B52" s="119"/>
      <c r="C52" s="72"/>
      <c r="D52" s="73" t="s">
        <v>48</v>
      </c>
      <c r="E52" s="74"/>
      <c r="F52" s="75" t="str">
        <f>F51</f>
        <v>NOMINAL</v>
      </c>
      <c r="G52" s="76">
        <v>32.611482311655706</v>
      </c>
      <c r="H52" s="76">
        <v>35.377553049999996</v>
      </c>
      <c r="I52" s="76">
        <f>I51</f>
        <v>37.015415562084847</v>
      </c>
      <c r="J52" s="76">
        <f t="shared" ref="J52:K52" si="26">J51</f>
        <v>26.99595509440995</v>
      </c>
      <c r="K52" s="76">
        <f t="shared" si="26"/>
        <v>51.152395475240965</v>
      </c>
      <c r="L52" s="77"/>
      <c r="M52" s="120">
        <v>32.611482311655706</v>
      </c>
      <c r="N52" s="120">
        <v>35.377553049999996</v>
      </c>
      <c r="O52" s="76">
        <v>36.615474772092362</v>
      </c>
      <c r="P52" s="76">
        <v>44.53392293790251</v>
      </c>
      <c r="Q52" s="76">
        <v>44.278255455698094</v>
      </c>
      <c r="R52" s="41"/>
      <c r="S52" s="90">
        <f t="shared" si="22"/>
        <v>0</v>
      </c>
      <c r="T52" s="90">
        <f t="shared" si="22"/>
        <v>0</v>
      </c>
      <c r="U52" s="90">
        <f t="shared" si="22"/>
        <v>0.39994078999248472</v>
      </c>
      <c r="V52" s="90">
        <f t="shared" si="22"/>
        <v>-17.537967843492559</v>
      </c>
      <c r="W52" s="90">
        <f t="shared" si="22"/>
        <v>6.874140019542871</v>
      </c>
      <c r="Y52" s="188"/>
      <c r="Z52" s="189"/>
      <c r="AA52" s="189"/>
      <c r="AB52" s="189"/>
      <c r="AC52" s="190"/>
    </row>
    <row r="53" spans="1:29">
      <c r="D53" s="7"/>
      <c r="E53" s="7"/>
      <c r="F53" s="7"/>
      <c r="G53" s="70"/>
      <c r="H53" s="70"/>
      <c r="I53" s="70"/>
      <c r="J53" s="70"/>
      <c r="K53" s="70"/>
      <c r="L53" s="41"/>
      <c r="M53" s="70"/>
      <c r="N53" s="70"/>
      <c r="O53" s="70"/>
      <c r="P53" s="70"/>
      <c r="Q53" s="70"/>
      <c r="R53" s="41"/>
      <c r="S53" s="70"/>
      <c r="T53" s="70"/>
      <c r="U53" s="70"/>
      <c r="V53" s="70"/>
      <c r="W53" s="70"/>
      <c r="Y53" s="19"/>
      <c r="Z53" s="19"/>
      <c r="AA53" s="19"/>
      <c r="AB53" s="19"/>
      <c r="AC53" s="19"/>
    </row>
    <row r="54" spans="1:29" ht="19.5" customHeight="1">
      <c r="B54" s="20">
        <f>B51+1</f>
        <v>31</v>
      </c>
      <c r="D54" s="121" t="s">
        <v>70</v>
      </c>
      <c r="E54" s="122"/>
      <c r="F54" s="29" t="s">
        <v>17</v>
      </c>
      <c r="G54" s="90">
        <v>33.799323890000004</v>
      </c>
      <c r="H54" s="90">
        <f>H51</f>
        <v>51.026054410037105</v>
      </c>
      <c r="I54" s="90">
        <f t="shared" ref="I54:K54" si="27">I51</f>
        <v>37.015415562084847</v>
      </c>
      <c r="J54" s="90">
        <f t="shared" si="27"/>
        <v>26.99595509440995</v>
      </c>
      <c r="K54" s="90">
        <f t="shared" si="27"/>
        <v>51.152395475240965</v>
      </c>
      <c r="L54" s="41"/>
      <c r="M54" s="90">
        <v>33.799323890000004</v>
      </c>
      <c r="N54" s="90">
        <v>50.866033066724334</v>
      </c>
      <c r="O54" s="90">
        <v>36.615474772092362</v>
      </c>
      <c r="P54" s="90">
        <v>44.53392293790251</v>
      </c>
      <c r="Q54" s="90">
        <v>44.278255455698094</v>
      </c>
      <c r="R54" s="41"/>
      <c r="S54" s="90">
        <f t="shared" ref="S54:W55" si="28">G54-M54</f>
        <v>0</v>
      </c>
      <c r="T54" s="90">
        <f t="shared" si="28"/>
        <v>0.16002134331277063</v>
      </c>
      <c r="U54" s="90">
        <f t="shared" si="28"/>
        <v>0.39994078999248472</v>
      </c>
      <c r="V54" s="90">
        <f t="shared" si="28"/>
        <v>-17.537967843492559</v>
      </c>
      <c r="W54" s="90">
        <f t="shared" si="28"/>
        <v>6.874140019542871</v>
      </c>
      <c r="Y54" s="188"/>
      <c r="Z54" s="189"/>
      <c r="AA54" s="189"/>
      <c r="AB54" s="189"/>
      <c r="AC54" s="190"/>
    </row>
    <row r="55" spans="1:29" ht="19.5" customHeight="1">
      <c r="B55" s="20">
        <f>B54+1</f>
        <v>32</v>
      </c>
      <c r="D55" s="121" t="s">
        <v>71</v>
      </c>
      <c r="E55" s="122"/>
      <c r="F55" s="29" t="s">
        <v>17</v>
      </c>
      <c r="G55" s="90">
        <f>G54-G51</f>
        <v>-5.6382553648735438</v>
      </c>
      <c r="H55" s="90">
        <f t="shared" ref="H55:K55" si="29">H54-H51</f>
        <v>0</v>
      </c>
      <c r="I55" s="90">
        <f t="shared" si="29"/>
        <v>0</v>
      </c>
      <c r="J55" s="90">
        <f t="shared" si="29"/>
        <v>0</v>
      </c>
      <c r="K55" s="90">
        <f t="shared" si="29"/>
        <v>0</v>
      </c>
      <c r="L55" s="41"/>
      <c r="M55" s="90">
        <v>-5.6382553648735438</v>
      </c>
      <c r="N55" s="90">
        <v>0</v>
      </c>
      <c r="O55" s="90">
        <v>0</v>
      </c>
      <c r="P55" s="90">
        <v>0</v>
      </c>
      <c r="Q55" s="90">
        <v>0</v>
      </c>
      <c r="R55" s="41"/>
      <c r="S55" s="90">
        <f t="shared" si="28"/>
        <v>0</v>
      </c>
      <c r="T55" s="90">
        <f t="shared" si="28"/>
        <v>0</v>
      </c>
      <c r="U55" s="90">
        <f t="shared" si="28"/>
        <v>0</v>
      </c>
      <c r="V55" s="90">
        <f t="shared" si="28"/>
        <v>0</v>
      </c>
      <c r="W55" s="90">
        <f t="shared" si="28"/>
        <v>0</v>
      </c>
      <c r="Y55" s="188"/>
      <c r="Z55" s="189"/>
      <c r="AA55" s="189"/>
      <c r="AB55" s="189"/>
      <c r="AC55" s="190"/>
    </row>
    <row r="56" spans="1:29">
      <c r="B56" s="79"/>
      <c r="D56" s="7"/>
      <c r="E56" s="7"/>
      <c r="F56" s="7"/>
      <c r="G56" s="84"/>
      <c r="H56" s="84"/>
      <c r="I56" s="84"/>
      <c r="J56" s="84"/>
      <c r="K56" s="84"/>
      <c r="L56" s="85"/>
      <c r="M56" s="84"/>
      <c r="N56" s="84"/>
      <c r="O56" s="84"/>
      <c r="P56" s="84"/>
      <c r="Q56" s="84"/>
      <c r="R56" s="85"/>
      <c r="S56" s="84"/>
      <c r="T56" s="84"/>
      <c r="U56" s="84"/>
      <c r="V56" s="84"/>
      <c r="W56" s="84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1" t="s">
        <v>72</v>
      </c>
      <c r="E57" s="122"/>
      <c r="F57" s="29" t="s">
        <v>19</v>
      </c>
      <c r="G57" s="123">
        <v>-3.2647870334146956E-2</v>
      </c>
      <c r="H57" s="123">
        <v>0.22002323887781094</v>
      </c>
      <c r="I57" s="123">
        <f>(I51/H51)-1</f>
        <v>-0.27457813483607874</v>
      </c>
      <c r="J57" s="123">
        <f t="shared" ref="J57:K57" si="30">(J51/I51)-1</f>
        <v>-0.27068345216520817</v>
      </c>
      <c r="K57" s="123">
        <f t="shared" si="30"/>
        <v>0.8948170307867005</v>
      </c>
      <c r="L57" s="124"/>
      <c r="M57" s="123">
        <v>-3.2647870334146956E-2</v>
      </c>
      <c r="N57" s="123">
        <v>0.22002323887781094</v>
      </c>
      <c r="O57" s="123">
        <v>-0.2801586330889726</v>
      </c>
      <c r="P57" s="123">
        <v>0.21625960649417664</v>
      </c>
      <c r="Q57" s="123">
        <v>-5.740960268892481E-3</v>
      </c>
      <c r="R57" s="124"/>
      <c r="S57" s="123">
        <f t="shared" ref="S57:W61" si="31">G57-M57</f>
        <v>0</v>
      </c>
      <c r="T57" s="123">
        <f t="shared" si="31"/>
        <v>0</v>
      </c>
      <c r="U57" s="123">
        <f t="shared" si="31"/>
        <v>5.5804982528938618E-3</v>
      </c>
      <c r="V57" s="123">
        <f t="shared" si="31"/>
        <v>-0.48694305865938481</v>
      </c>
      <c r="W57" s="123">
        <f t="shared" si="31"/>
        <v>0.90055799105559298</v>
      </c>
      <c r="Y57" s="188"/>
      <c r="Z57" s="189"/>
      <c r="AA57" s="189"/>
      <c r="AB57" s="189"/>
      <c r="AC57" s="190"/>
    </row>
    <row r="58" spans="1:29" ht="19.5" customHeight="1">
      <c r="B58" s="20">
        <f>B57+1</f>
        <v>34</v>
      </c>
      <c r="D58" s="121" t="s">
        <v>73</v>
      </c>
      <c r="E58" s="122"/>
      <c r="F58" s="29" t="s">
        <v>19</v>
      </c>
      <c r="G58" s="123">
        <v>2.3813634830381924E-3</v>
      </c>
      <c r="H58" s="123">
        <v>4.6053441019785766E-3</v>
      </c>
      <c r="I58" s="123">
        <v>0</v>
      </c>
      <c r="J58" s="123">
        <v>0</v>
      </c>
      <c r="K58" s="123">
        <v>0</v>
      </c>
      <c r="L58" s="124"/>
      <c r="M58" s="123">
        <v>2.3813634830381924E-3</v>
      </c>
      <c r="N58" s="123">
        <v>4.6053441019785766E-3</v>
      </c>
      <c r="O58" s="123">
        <v>0</v>
      </c>
      <c r="P58" s="123">
        <v>0</v>
      </c>
      <c r="Q58" s="123">
        <v>0</v>
      </c>
      <c r="R58" s="124"/>
      <c r="S58" s="123">
        <f t="shared" si="31"/>
        <v>0</v>
      </c>
      <c r="T58" s="123">
        <f t="shared" si="31"/>
        <v>0</v>
      </c>
      <c r="U58" s="123">
        <f t="shared" si="31"/>
        <v>0</v>
      </c>
      <c r="V58" s="123">
        <f t="shared" si="31"/>
        <v>0</v>
      </c>
      <c r="W58" s="123">
        <f t="shared" si="31"/>
        <v>0</v>
      </c>
      <c r="Y58" s="188"/>
      <c r="Z58" s="189"/>
      <c r="AA58" s="189"/>
      <c r="AB58" s="189"/>
      <c r="AC58" s="190"/>
    </row>
    <row r="59" spans="1:29" ht="19.5" customHeight="1">
      <c r="B59" s="20">
        <f t="shared" ref="B59:B61" si="32">B58+1</f>
        <v>35</v>
      </c>
      <c r="D59" s="121" t="s">
        <v>74</v>
      </c>
      <c r="E59" s="122"/>
      <c r="F59" s="29" t="s">
        <v>19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4"/>
      <c r="M59" s="123">
        <v>0</v>
      </c>
      <c r="N59" s="123">
        <v>0</v>
      </c>
      <c r="O59" s="123">
        <v>0</v>
      </c>
      <c r="P59" s="123">
        <v>0</v>
      </c>
      <c r="Q59" s="123">
        <v>0</v>
      </c>
      <c r="R59" s="124"/>
      <c r="S59" s="123">
        <f t="shared" si="31"/>
        <v>0</v>
      </c>
      <c r="T59" s="123">
        <f t="shared" si="31"/>
        <v>0</v>
      </c>
      <c r="U59" s="123">
        <f t="shared" si="31"/>
        <v>0</v>
      </c>
      <c r="V59" s="123">
        <f t="shared" si="31"/>
        <v>0</v>
      </c>
      <c r="W59" s="123">
        <f t="shared" si="31"/>
        <v>0</v>
      </c>
      <c r="Y59" s="188"/>
      <c r="Z59" s="189"/>
      <c r="AA59" s="189"/>
      <c r="AB59" s="189"/>
      <c r="AC59" s="190"/>
    </row>
    <row r="60" spans="1:29" ht="19.5" customHeight="1">
      <c r="B60" s="20">
        <f t="shared" si="32"/>
        <v>36</v>
      </c>
      <c r="D60" s="121" t="s">
        <v>75</v>
      </c>
      <c r="E60" s="122"/>
      <c r="F60" s="29" t="s">
        <v>19</v>
      </c>
      <c r="G60" s="123">
        <v>-1.0255069873496451E-2</v>
      </c>
      <c r="H60" s="123">
        <v>0</v>
      </c>
      <c r="I60" s="123">
        <v>0</v>
      </c>
      <c r="J60" s="123">
        <v>0</v>
      </c>
      <c r="K60" s="123">
        <v>0</v>
      </c>
      <c r="L60" s="124"/>
      <c r="M60" s="123">
        <v>-1.0255069873496451E-2</v>
      </c>
      <c r="N60" s="123">
        <v>0</v>
      </c>
      <c r="O60" s="123">
        <v>0</v>
      </c>
      <c r="P60" s="123">
        <v>0</v>
      </c>
      <c r="Q60" s="123">
        <v>0</v>
      </c>
      <c r="R60" s="124"/>
      <c r="S60" s="123">
        <f t="shared" si="31"/>
        <v>0</v>
      </c>
      <c r="T60" s="123">
        <f t="shared" si="31"/>
        <v>0</v>
      </c>
      <c r="U60" s="123">
        <f t="shared" si="31"/>
        <v>0</v>
      </c>
      <c r="V60" s="123">
        <f t="shared" si="31"/>
        <v>0</v>
      </c>
      <c r="W60" s="123">
        <f t="shared" si="31"/>
        <v>0</v>
      </c>
      <c r="Y60" s="188"/>
      <c r="Z60" s="189"/>
      <c r="AA60" s="189"/>
      <c r="AB60" s="189"/>
      <c r="AC60" s="190"/>
    </row>
    <row r="61" spans="1:29" ht="25.5" customHeight="1">
      <c r="B61" s="20">
        <f t="shared" si="32"/>
        <v>37</v>
      </c>
      <c r="C61" s="105"/>
      <c r="D61" s="125" t="s">
        <v>76</v>
      </c>
      <c r="E61" s="126"/>
      <c r="F61" s="97" t="s">
        <v>19</v>
      </c>
      <c r="G61" s="127">
        <v>-4.0521576724605213E-2</v>
      </c>
      <c r="H61" s="127">
        <v>0.22462858297978952</v>
      </c>
      <c r="I61" s="127">
        <f>SUM(I57:I60)</f>
        <v>-0.27457813483607874</v>
      </c>
      <c r="J61" s="127">
        <f t="shared" ref="J61:K61" si="33">SUM(J57:J60)</f>
        <v>-0.27068345216520817</v>
      </c>
      <c r="K61" s="127">
        <f t="shared" si="33"/>
        <v>0.8948170307867005</v>
      </c>
      <c r="L61" s="124"/>
      <c r="M61" s="127">
        <v>-4.0521576724605213E-2</v>
      </c>
      <c r="N61" s="127">
        <v>0.22462858297978952</v>
      </c>
      <c r="O61" s="127">
        <v>-0.2801586330889726</v>
      </c>
      <c r="P61" s="127">
        <v>0.21625960649417664</v>
      </c>
      <c r="Q61" s="127">
        <v>-5.740960268892481E-3</v>
      </c>
      <c r="R61" s="124"/>
      <c r="S61" s="127">
        <f t="shared" si="31"/>
        <v>0</v>
      </c>
      <c r="T61" s="127">
        <f t="shared" si="31"/>
        <v>0</v>
      </c>
      <c r="U61" s="127">
        <f t="shared" si="31"/>
        <v>5.5804982528938618E-3</v>
      </c>
      <c r="V61" s="127">
        <f t="shared" si="31"/>
        <v>-0.48694305865938481</v>
      </c>
      <c r="W61" s="127">
        <f t="shared" si="31"/>
        <v>0.90055799105559298</v>
      </c>
      <c r="Y61" s="188"/>
      <c r="Z61" s="189"/>
      <c r="AA61" s="189"/>
      <c r="AB61" s="189"/>
      <c r="AC61" s="190"/>
    </row>
    <row r="62" spans="1:29">
      <c r="D62" s="7"/>
      <c r="E62" s="7"/>
      <c r="F62" s="7"/>
      <c r="G62" s="84"/>
      <c r="H62" s="84"/>
      <c r="I62" s="84"/>
      <c r="J62" s="84"/>
      <c r="K62" s="84"/>
      <c r="L62" s="85"/>
      <c r="M62" s="84"/>
      <c r="N62" s="84"/>
      <c r="O62" s="84"/>
      <c r="P62" s="84"/>
      <c r="Q62" s="84"/>
      <c r="R62" s="85"/>
      <c r="S62" s="84"/>
      <c r="T62" s="84"/>
      <c r="U62" s="84"/>
      <c r="V62" s="84"/>
      <c r="W62" s="84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4" t="s">
        <v>77</v>
      </c>
      <c r="E63" s="201"/>
      <c r="F63" s="16"/>
      <c r="G63" s="87"/>
      <c r="H63" s="88"/>
      <c r="I63" s="88"/>
      <c r="J63" s="88"/>
      <c r="K63" s="89"/>
      <c r="L63" s="85"/>
      <c r="M63" s="87"/>
      <c r="N63" s="88"/>
      <c r="O63" s="88"/>
      <c r="P63" s="88"/>
      <c r="Q63" s="89"/>
      <c r="R63" s="85"/>
      <c r="S63" s="87"/>
      <c r="T63" s="88"/>
      <c r="U63" s="88"/>
      <c r="V63" s="88"/>
      <c r="W63" s="89"/>
      <c r="Y63" s="19"/>
      <c r="Z63" s="19"/>
      <c r="AA63" s="19"/>
      <c r="AB63" s="19"/>
      <c r="AC63" s="19"/>
    </row>
    <row r="64" spans="1:29">
      <c r="D64" s="7"/>
      <c r="E64" s="7"/>
      <c r="F64" s="7"/>
      <c r="G64" s="84"/>
      <c r="H64" s="84"/>
      <c r="I64" s="84"/>
      <c r="J64" s="84"/>
      <c r="K64" s="84"/>
      <c r="L64" s="85"/>
      <c r="M64" s="84"/>
      <c r="N64" s="84"/>
      <c r="O64" s="84"/>
      <c r="P64" s="84"/>
      <c r="Q64" s="84"/>
      <c r="R64" s="85"/>
      <c r="S64" s="84"/>
      <c r="T64" s="84"/>
      <c r="U64" s="84"/>
      <c r="V64" s="84"/>
      <c r="W64" s="84"/>
      <c r="Y64" s="19"/>
      <c r="Z64" s="19"/>
      <c r="AA64" s="19"/>
      <c r="AB64" s="19"/>
      <c r="AC64" s="19"/>
    </row>
    <row r="65" spans="1:29" ht="19.350000000000001" customHeight="1">
      <c r="B65" s="20">
        <f>B61+1</f>
        <v>38</v>
      </c>
      <c r="D65" s="186" t="s">
        <v>78</v>
      </c>
      <c r="E65" s="187"/>
      <c r="F65" s="29" t="s">
        <v>17</v>
      </c>
      <c r="G65" s="90">
        <f>G31-G51-G87</f>
        <v>413.7537290671595</v>
      </c>
      <c r="H65" s="90">
        <f t="shared" ref="H65:K65" si="34">H31-H51-H87</f>
        <v>488.60430503038782</v>
      </c>
      <c r="I65" s="90">
        <f t="shared" si="34"/>
        <v>524.5625701367951</v>
      </c>
      <c r="J65" s="90">
        <f t="shared" si="34"/>
        <v>473.45248360239754</v>
      </c>
      <c r="K65" s="90">
        <f t="shared" si="34"/>
        <v>492.75860606123069</v>
      </c>
      <c r="L65" s="41"/>
      <c r="M65" s="90">
        <v>413.7537290671595</v>
      </c>
      <c r="N65" s="90">
        <v>488.76432637370061</v>
      </c>
      <c r="O65" s="90">
        <v>524.96001441849614</v>
      </c>
      <c r="P65" s="90">
        <v>497.9774517577348</v>
      </c>
      <c r="Q65" s="90">
        <v>495.11836357930594</v>
      </c>
      <c r="R65" s="41"/>
      <c r="S65" s="90">
        <f t="shared" ref="S65:W67" si="35">G65-M65</f>
        <v>0</v>
      </c>
      <c r="T65" s="90">
        <f t="shared" si="35"/>
        <v>-0.16002134331279194</v>
      </c>
      <c r="U65" s="90">
        <f t="shared" si="35"/>
        <v>-0.39744428170104129</v>
      </c>
      <c r="V65" s="90">
        <f t="shared" si="35"/>
        <v>-24.524968155337262</v>
      </c>
      <c r="W65" s="90">
        <f t="shared" si="35"/>
        <v>-2.3597575180752415</v>
      </c>
      <c r="X65" s="128"/>
      <c r="Y65" s="188"/>
      <c r="Z65" s="189"/>
      <c r="AA65" s="189"/>
      <c r="AB65" s="189"/>
      <c r="AC65" s="190"/>
    </row>
    <row r="66" spans="1:29" ht="19.5" customHeight="1">
      <c r="B66" s="20">
        <f>B65+1</f>
        <v>39</v>
      </c>
      <c r="D66" s="186" t="s">
        <v>79</v>
      </c>
      <c r="E66" s="187"/>
      <c r="F66" s="29" t="s">
        <v>17</v>
      </c>
      <c r="G66" s="90">
        <f>G34-G54-G87</f>
        <v>419.39198443203304</v>
      </c>
      <c r="H66" s="90">
        <f t="shared" ref="H66:K66" si="36">H34-H54-H87</f>
        <v>488.60430503038782</v>
      </c>
      <c r="I66" s="90">
        <f t="shared" si="36"/>
        <v>524.35534930181416</v>
      </c>
      <c r="J66" s="90">
        <f t="shared" si="36"/>
        <v>473.45248360239754</v>
      </c>
      <c r="K66" s="90">
        <f t="shared" si="36"/>
        <v>492.75860606123069</v>
      </c>
      <c r="L66" s="41"/>
      <c r="M66" s="90">
        <v>419.39198443203304</v>
      </c>
      <c r="N66" s="90">
        <v>488.76432637370061</v>
      </c>
      <c r="O66" s="90">
        <v>524.75529009180661</v>
      </c>
      <c r="P66" s="90">
        <v>497.9774517577348</v>
      </c>
      <c r="Q66" s="90">
        <v>495.11836357930594</v>
      </c>
      <c r="R66" s="41"/>
      <c r="S66" s="90">
        <f t="shared" si="35"/>
        <v>0</v>
      </c>
      <c r="T66" s="90">
        <f t="shared" si="35"/>
        <v>-0.16002134331279194</v>
      </c>
      <c r="U66" s="90">
        <f t="shared" si="35"/>
        <v>-0.3999407899924563</v>
      </c>
      <c r="V66" s="90">
        <f t="shared" si="35"/>
        <v>-24.524968155337262</v>
      </c>
      <c r="W66" s="90">
        <f t="shared" si="35"/>
        <v>-2.3597575180752415</v>
      </c>
      <c r="Y66" s="188"/>
      <c r="Z66" s="189"/>
      <c r="AA66" s="189"/>
      <c r="AB66" s="189"/>
      <c r="AC66" s="190"/>
    </row>
    <row r="67" spans="1:29" ht="19.5" customHeight="1">
      <c r="B67" s="20">
        <f t="shared" ref="B67" si="37">B66+1</f>
        <v>40</v>
      </c>
      <c r="D67" s="186" t="s">
        <v>80</v>
      </c>
      <c r="E67" s="187"/>
      <c r="F67" s="29" t="s">
        <v>17</v>
      </c>
      <c r="G67" s="90">
        <f>G65-G66</f>
        <v>-5.6382553648735438</v>
      </c>
      <c r="H67" s="90">
        <f t="shared" ref="H67:K67" si="38">H65-H66</f>
        <v>0</v>
      </c>
      <c r="I67" s="90">
        <f t="shared" si="38"/>
        <v>0.20722083498094435</v>
      </c>
      <c r="J67" s="90">
        <f t="shared" si="38"/>
        <v>0</v>
      </c>
      <c r="K67" s="90">
        <f t="shared" si="38"/>
        <v>0</v>
      </c>
      <c r="L67" s="41"/>
      <c r="M67" s="90">
        <v>-5.6382553648735438</v>
      </c>
      <c r="N67" s="90">
        <v>0</v>
      </c>
      <c r="O67" s="90">
        <v>0.20472432668952933</v>
      </c>
      <c r="P67" s="90">
        <v>0</v>
      </c>
      <c r="Q67" s="90">
        <v>0</v>
      </c>
      <c r="R67" s="41"/>
      <c r="S67" s="90">
        <f t="shared" si="35"/>
        <v>0</v>
      </c>
      <c r="T67" s="90">
        <f t="shared" si="35"/>
        <v>0</v>
      </c>
      <c r="U67" s="90">
        <f t="shared" si="35"/>
        <v>2.4965082914150116E-3</v>
      </c>
      <c r="V67" s="90">
        <f t="shared" si="35"/>
        <v>0</v>
      </c>
      <c r="W67" s="90">
        <f t="shared" si="35"/>
        <v>0</v>
      </c>
      <c r="Y67" s="188"/>
      <c r="Z67" s="189"/>
      <c r="AA67" s="189"/>
      <c r="AB67" s="189"/>
      <c r="AC67" s="190"/>
    </row>
    <row r="68" spans="1:29">
      <c r="D68" s="7"/>
      <c r="E68" s="7"/>
      <c r="F68" s="7"/>
      <c r="G68" s="84"/>
      <c r="H68" s="84"/>
      <c r="I68" s="84"/>
      <c r="J68" s="84"/>
      <c r="K68" s="84"/>
      <c r="L68" s="85"/>
      <c r="M68" s="84"/>
      <c r="N68" s="84"/>
      <c r="O68" s="84"/>
      <c r="P68" s="84"/>
      <c r="Q68" s="84"/>
      <c r="R68" s="85"/>
      <c r="S68" s="84"/>
      <c r="T68" s="84"/>
      <c r="U68" s="84"/>
      <c r="V68" s="84"/>
      <c r="W68" s="84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78" t="s">
        <v>72</v>
      </c>
      <c r="E69" s="178"/>
      <c r="F69" s="29" t="s">
        <v>19</v>
      </c>
      <c r="G69" s="123">
        <v>-5.0025086227321047E-2</v>
      </c>
      <c r="H69" s="129">
        <v>2.9420206735829568E-2</v>
      </c>
      <c r="I69" s="129">
        <f>(I65/H65)-1</f>
        <v>7.3593836026825343E-2</v>
      </c>
      <c r="J69" s="129">
        <f t="shared" ref="J69:K69" si="39">(J65/I65)-1</f>
        <v>-9.7433727536200498E-2</v>
      </c>
      <c r="K69" s="129">
        <f t="shared" si="39"/>
        <v>4.0777317951607328E-2</v>
      </c>
      <c r="L69" s="124"/>
      <c r="M69" s="123">
        <v>-5.0025086227321047E-2</v>
      </c>
      <c r="N69" s="129">
        <v>2.9420206735829568E-2</v>
      </c>
      <c r="O69" s="129">
        <v>7.40555030137795E-2</v>
      </c>
      <c r="P69" s="129">
        <v>-5.1399272172472421E-2</v>
      </c>
      <c r="Q69" s="129">
        <v>-5.7414008773630787E-3</v>
      </c>
      <c r="R69" s="124"/>
      <c r="S69" s="123">
        <f t="shared" ref="S69:W73" si="40">G69-M69</f>
        <v>0</v>
      </c>
      <c r="T69" s="123">
        <f t="shared" si="40"/>
        <v>0</v>
      </c>
      <c r="U69" s="123">
        <f t="shared" si="40"/>
        <v>-4.6166698695415676E-4</v>
      </c>
      <c r="V69" s="123">
        <f t="shared" si="40"/>
        <v>-4.6034455363728077E-2</v>
      </c>
      <c r="W69" s="123">
        <f t="shared" si="40"/>
        <v>4.6518718828970407E-2</v>
      </c>
      <c r="Y69" s="188"/>
      <c r="Z69" s="189"/>
      <c r="AA69" s="189"/>
      <c r="AB69" s="189"/>
      <c r="AC69" s="190"/>
    </row>
    <row r="70" spans="1:29" ht="19.5" customHeight="1">
      <c r="B70" s="20">
        <f>B69+1</f>
        <v>42</v>
      </c>
      <c r="D70" s="178" t="s">
        <v>73</v>
      </c>
      <c r="E70" s="178"/>
      <c r="F70" s="29" t="s">
        <v>19</v>
      </c>
      <c r="G70" s="123">
        <v>5.9451089770067422E-3</v>
      </c>
      <c r="H70" s="129">
        <v>7.5471882509055863E-4</v>
      </c>
      <c r="I70" s="129">
        <v>0</v>
      </c>
      <c r="J70" s="129">
        <v>0</v>
      </c>
      <c r="K70" s="129">
        <v>0</v>
      </c>
      <c r="L70" s="124"/>
      <c r="M70" s="123">
        <v>5.9451089770067422E-3</v>
      </c>
      <c r="N70" s="129">
        <v>7.5471882509055863E-4</v>
      </c>
      <c r="O70" s="129">
        <v>0</v>
      </c>
      <c r="P70" s="129">
        <v>0</v>
      </c>
      <c r="Q70" s="129">
        <v>0</v>
      </c>
      <c r="R70" s="124"/>
      <c r="S70" s="123">
        <f t="shared" si="40"/>
        <v>0</v>
      </c>
      <c r="T70" s="123">
        <f t="shared" si="40"/>
        <v>0</v>
      </c>
      <c r="U70" s="123">
        <f t="shared" si="40"/>
        <v>0</v>
      </c>
      <c r="V70" s="123">
        <f t="shared" si="40"/>
        <v>0</v>
      </c>
      <c r="W70" s="123">
        <f t="shared" si="40"/>
        <v>0</v>
      </c>
      <c r="Y70" s="188"/>
      <c r="Z70" s="189"/>
      <c r="AA70" s="189"/>
      <c r="AB70" s="189"/>
      <c r="AC70" s="190"/>
    </row>
    <row r="71" spans="1:29" ht="19.5" customHeight="1">
      <c r="B71" s="20">
        <f t="shared" ref="B71:B73" si="41">B70+1</f>
        <v>43</v>
      </c>
      <c r="D71" s="178" t="s">
        <v>74</v>
      </c>
      <c r="E71" s="178"/>
      <c r="F71" s="29" t="s">
        <v>19</v>
      </c>
      <c r="G71" s="123">
        <v>0</v>
      </c>
      <c r="H71" s="129">
        <v>0</v>
      </c>
      <c r="I71" s="129">
        <v>0</v>
      </c>
      <c r="J71" s="129">
        <v>0</v>
      </c>
      <c r="K71" s="129">
        <v>0</v>
      </c>
      <c r="L71" s="124"/>
      <c r="M71" s="123">
        <v>0</v>
      </c>
      <c r="N71" s="129">
        <v>0</v>
      </c>
      <c r="O71" s="129">
        <v>0</v>
      </c>
      <c r="P71" s="129">
        <v>0</v>
      </c>
      <c r="Q71" s="129">
        <v>0</v>
      </c>
      <c r="R71" s="124"/>
      <c r="S71" s="123">
        <f t="shared" si="40"/>
        <v>0</v>
      </c>
      <c r="T71" s="123">
        <f t="shared" si="40"/>
        <v>0</v>
      </c>
      <c r="U71" s="123">
        <f t="shared" si="40"/>
        <v>0</v>
      </c>
      <c r="V71" s="123">
        <f t="shared" si="40"/>
        <v>0</v>
      </c>
      <c r="W71" s="123">
        <f t="shared" si="40"/>
        <v>0</v>
      </c>
      <c r="Y71" s="188"/>
      <c r="Z71" s="189"/>
      <c r="AA71" s="189"/>
      <c r="AB71" s="189"/>
      <c r="AC71" s="190"/>
    </row>
    <row r="72" spans="1:29" ht="19.5" customHeight="1">
      <c r="B72" s="20">
        <f t="shared" si="41"/>
        <v>44</v>
      </c>
      <c r="D72" s="178" t="s">
        <v>75</v>
      </c>
      <c r="E72" s="178"/>
      <c r="F72" s="29" t="s">
        <v>19</v>
      </c>
      <c r="G72" s="123">
        <v>-1.0692860707983469E-2</v>
      </c>
      <c r="H72" s="123">
        <v>-5.6517100392360076E-5</v>
      </c>
      <c r="I72" s="123">
        <v>0</v>
      </c>
      <c r="J72" s="123">
        <v>0</v>
      </c>
      <c r="K72" s="123">
        <v>0</v>
      </c>
      <c r="L72" s="124"/>
      <c r="M72" s="123">
        <v>-1.0692860707983469E-2</v>
      </c>
      <c r="N72" s="129">
        <v>-5.6517100392360076E-5</v>
      </c>
      <c r="O72" s="129">
        <v>0</v>
      </c>
      <c r="P72" s="129">
        <v>0</v>
      </c>
      <c r="Q72" s="129">
        <v>0</v>
      </c>
      <c r="R72" s="124"/>
      <c r="S72" s="123">
        <f t="shared" si="40"/>
        <v>0</v>
      </c>
      <c r="T72" s="123">
        <f t="shared" si="40"/>
        <v>0</v>
      </c>
      <c r="U72" s="123">
        <f t="shared" si="40"/>
        <v>0</v>
      </c>
      <c r="V72" s="123">
        <f t="shared" si="40"/>
        <v>0</v>
      </c>
      <c r="W72" s="123">
        <f t="shared" si="40"/>
        <v>0</v>
      </c>
      <c r="Y72" s="188"/>
      <c r="Z72" s="189"/>
      <c r="AA72" s="189"/>
      <c r="AB72" s="189"/>
      <c r="AC72" s="190"/>
    </row>
    <row r="73" spans="1:29" ht="25.5" customHeight="1">
      <c r="A73" s="6"/>
      <c r="B73" s="20">
        <f t="shared" si="41"/>
        <v>45</v>
      </c>
      <c r="C73" s="105"/>
      <c r="D73" s="199" t="s">
        <v>81</v>
      </c>
      <c r="E73" s="200"/>
      <c r="F73" s="97" t="s">
        <v>19</v>
      </c>
      <c r="G73" s="127">
        <v>-5.4772837958297772E-2</v>
      </c>
      <c r="H73" s="127">
        <v>3.0118408460527768E-2</v>
      </c>
      <c r="I73" s="127">
        <f>SUM(I69:I72)</f>
        <v>7.3593836026825343E-2</v>
      </c>
      <c r="J73" s="127">
        <f t="shared" ref="J73:K73" si="42">SUM(J69:J72)</f>
        <v>-9.7433727536200498E-2</v>
      </c>
      <c r="K73" s="127">
        <f t="shared" si="42"/>
        <v>4.0777317951607328E-2</v>
      </c>
      <c r="L73" s="124"/>
      <c r="M73" s="127">
        <v>-5.4772837958297772E-2</v>
      </c>
      <c r="N73" s="127">
        <v>3.0118408460527768E-2</v>
      </c>
      <c r="O73" s="127">
        <v>7.40555030137795E-2</v>
      </c>
      <c r="P73" s="127">
        <v>-5.1399272172472421E-2</v>
      </c>
      <c r="Q73" s="127">
        <v>-5.7414008773630787E-3</v>
      </c>
      <c r="R73" s="124"/>
      <c r="S73" s="127">
        <f t="shared" si="40"/>
        <v>0</v>
      </c>
      <c r="T73" s="127">
        <f t="shared" si="40"/>
        <v>0</v>
      </c>
      <c r="U73" s="127">
        <f t="shared" si="40"/>
        <v>-4.6166698695415676E-4</v>
      </c>
      <c r="V73" s="127">
        <f t="shared" si="40"/>
        <v>-4.6034455363728077E-2</v>
      </c>
      <c r="W73" s="127">
        <f t="shared" si="40"/>
        <v>4.6518718828970407E-2</v>
      </c>
      <c r="Y73" s="188"/>
      <c r="Z73" s="189"/>
      <c r="AA73" s="189"/>
      <c r="AB73" s="189"/>
      <c r="AC73" s="190"/>
    </row>
    <row r="74" spans="1:29">
      <c r="D74" s="7"/>
      <c r="E74" s="7"/>
      <c r="F74" s="7"/>
      <c r="G74" s="84"/>
      <c r="H74" s="84"/>
      <c r="I74" s="84"/>
      <c r="J74" s="84"/>
      <c r="K74" s="84"/>
      <c r="L74" s="85"/>
      <c r="M74" s="84"/>
      <c r="N74" s="84"/>
      <c r="O74" s="84"/>
      <c r="P74" s="84"/>
      <c r="Q74" s="84"/>
      <c r="R74" s="85"/>
      <c r="S74" s="84"/>
      <c r="T74" s="84"/>
      <c r="U74" s="84"/>
      <c r="V74" s="84"/>
      <c r="W74" s="84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4" t="s">
        <v>82</v>
      </c>
      <c r="E75" s="202"/>
      <c r="F75" s="130"/>
      <c r="G75" s="131"/>
      <c r="H75" s="132"/>
      <c r="I75" s="132"/>
      <c r="J75" s="132"/>
      <c r="K75" s="133"/>
      <c r="L75" s="85"/>
      <c r="M75" s="131"/>
      <c r="N75" s="132"/>
      <c r="O75" s="132"/>
      <c r="P75" s="132"/>
      <c r="Q75" s="133"/>
      <c r="R75" s="85"/>
      <c r="S75" s="131"/>
      <c r="T75" s="132"/>
      <c r="U75" s="132"/>
      <c r="V75" s="132"/>
      <c r="W75" s="133"/>
      <c r="Y75" s="19"/>
      <c r="Z75" s="19"/>
      <c r="AA75" s="19"/>
      <c r="AB75" s="19"/>
      <c r="AC75" s="19"/>
    </row>
    <row r="76" spans="1:29">
      <c r="D76" s="7"/>
      <c r="E76" s="7"/>
      <c r="F76" s="7"/>
      <c r="G76" s="84"/>
      <c r="H76" s="84"/>
      <c r="I76" s="84"/>
      <c r="J76" s="84"/>
      <c r="K76" s="84"/>
      <c r="L76" s="85"/>
      <c r="M76" s="84"/>
      <c r="N76" s="84"/>
      <c r="O76" s="84"/>
      <c r="P76" s="84"/>
      <c r="Q76" s="84"/>
      <c r="R76" s="85"/>
      <c r="S76" s="84"/>
      <c r="T76" s="84"/>
      <c r="U76" s="84"/>
      <c r="V76" s="84"/>
      <c r="W76" s="84"/>
      <c r="Y76" s="19"/>
      <c r="Z76" s="19"/>
      <c r="AA76" s="19"/>
      <c r="AB76" s="19"/>
      <c r="AC76" s="19"/>
    </row>
    <row r="77" spans="1:29" ht="19.5" customHeight="1">
      <c r="B77" s="20">
        <f>B73+1</f>
        <v>46</v>
      </c>
      <c r="D77" s="28" t="s">
        <v>83</v>
      </c>
      <c r="E77" s="29" t="s">
        <v>84</v>
      </c>
      <c r="F77" s="29" t="s">
        <v>17</v>
      </c>
      <c r="G77" s="134">
        <f>M77</f>
        <v>4.4398196403951715</v>
      </c>
      <c r="H77" s="134">
        <v>22.100901428798419</v>
      </c>
      <c r="I77" s="134">
        <v>8.5302696704923342</v>
      </c>
      <c r="J77" s="134">
        <v>12.21613784604579</v>
      </c>
      <c r="K77" s="134">
        <v>11.693946296785203</v>
      </c>
      <c r="L77" s="85"/>
      <c r="M77" s="134">
        <v>4.4398196403951715</v>
      </c>
      <c r="N77" s="134">
        <v>22.100901428798419</v>
      </c>
      <c r="O77" s="134">
        <v>25.052059577691026</v>
      </c>
      <c r="P77" s="134">
        <v>16.288183794727718</v>
      </c>
      <c r="Q77" s="134">
        <v>14.812331975927925</v>
      </c>
      <c r="R77" s="85"/>
      <c r="S77" s="134">
        <f t="shared" ref="S77:W89" si="43">G77-M77</f>
        <v>0</v>
      </c>
      <c r="T77" s="134">
        <f t="shared" si="43"/>
        <v>0</v>
      </c>
      <c r="U77" s="134">
        <f t="shared" si="43"/>
        <v>-16.521789907198691</v>
      </c>
      <c r="V77" s="134">
        <f t="shared" si="43"/>
        <v>-4.0720459486819287</v>
      </c>
      <c r="W77" s="134">
        <f t="shared" si="43"/>
        <v>-3.1183856791427225</v>
      </c>
      <c r="Y77" s="188" t="s">
        <v>229</v>
      </c>
      <c r="Z77" s="189"/>
      <c r="AA77" s="189"/>
      <c r="AB77" s="189"/>
      <c r="AC77" s="190"/>
    </row>
    <row r="78" spans="1:29" ht="19.5" customHeight="1">
      <c r="B78" s="20">
        <f>B77+1</f>
        <v>47</v>
      </c>
      <c r="D78" s="28" t="s">
        <v>85</v>
      </c>
      <c r="E78" s="29" t="s">
        <v>86</v>
      </c>
      <c r="F78" s="29" t="str">
        <f>F77</f>
        <v>NOMINAL</v>
      </c>
      <c r="G78" s="134">
        <f t="shared" ref="G78:G88" si="44">M78</f>
        <v>2.0990984405625386</v>
      </c>
      <c r="H78" s="134">
        <v>2.5317978065084827</v>
      </c>
      <c r="I78" s="134">
        <v>2.5835625459054126</v>
      </c>
      <c r="J78" s="134">
        <v>2.6273386087368702</v>
      </c>
      <c r="K78" s="134">
        <v>2.6775333580315523</v>
      </c>
      <c r="L78" s="85"/>
      <c r="M78" s="134">
        <v>2.0990984405625386</v>
      </c>
      <c r="N78" s="134">
        <v>2.5317978065084827</v>
      </c>
      <c r="O78" s="134">
        <v>2.5835625459054126</v>
      </c>
      <c r="P78" s="134">
        <v>2.6273386087368702</v>
      </c>
      <c r="Q78" s="134">
        <v>2.6775333580315519</v>
      </c>
      <c r="R78" s="85"/>
      <c r="S78" s="134">
        <f t="shared" si="43"/>
        <v>0</v>
      </c>
      <c r="T78" s="134">
        <f t="shared" si="43"/>
        <v>0</v>
      </c>
      <c r="U78" s="134">
        <f t="shared" si="43"/>
        <v>0</v>
      </c>
      <c r="V78" s="134">
        <f t="shared" si="43"/>
        <v>0</v>
      </c>
      <c r="W78" s="134">
        <f t="shared" si="43"/>
        <v>0</v>
      </c>
      <c r="Y78" s="188"/>
      <c r="Z78" s="189"/>
      <c r="AA78" s="189"/>
      <c r="AB78" s="189"/>
      <c r="AC78" s="190"/>
    </row>
    <row r="79" spans="1:29" ht="19.5" customHeight="1">
      <c r="B79" s="20">
        <f t="shared" ref="B79:B89" si="45">B78+1</f>
        <v>48</v>
      </c>
      <c r="D79" s="28" t="s">
        <v>87</v>
      </c>
      <c r="E79" s="29" t="s">
        <v>88</v>
      </c>
      <c r="F79" s="29" t="str">
        <f t="shared" ref="F79:F88" si="46">F78</f>
        <v>NOMINAL</v>
      </c>
      <c r="G79" s="134">
        <f t="shared" si="44"/>
        <v>50.181137194431152</v>
      </c>
      <c r="H79" s="134">
        <v>54.53618685190839</v>
      </c>
      <c r="I79" s="134">
        <v>42.67559936</v>
      </c>
      <c r="J79" s="134">
        <v>45.676227439999991</v>
      </c>
      <c r="K79" s="134">
        <v>46.759787579999994</v>
      </c>
      <c r="L79" s="85"/>
      <c r="M79" s="134">
        <v>50.181137194431152</v>
      </c>
      <c r="N79" s="134">
        <v>54.53618685190839</v>
      </c>
      <c r="O79" s="134">
        <v>42.67559936</v>
      </c>
      <c r="P79" s="134">
        <v>45.676227439999998</v>
      </c>
      <c r="Q79" s="134">
        <v>46.759787579999994</v>
      </c>
      <c r="R79" s="85"/>
      <c r="S79" s="134">
        <f t="shared" si="43"/>
        <v>0</v>
      </c>
      <c r="T79" s="134">
        <f t="shared" si="43"/>
        <v>0</v>
      </c>
      <c r="U79" s="134">
        <f t="shared" si="43"/>
        <v>0</v>
      </c>
      <c r="V79" s="134">
        <f t="shared" si="43"/>
        <v>0</v>
      </c>
      <c r="W79" s="134">
        <f t="shared" si="43"/>
        <v>0</v>
      </c>
      <c r="Y79" s="188"/>
      <c r="Z79" s="189"/>
      <c r="AA79" s="189"/>
      <c r="AB79" s="189"/>
      <c r="AC79" s="190"/>
    </row>
    <row r="80" spans="1:29" ht="19.5" customHeight="1">
      <c r="B80" s="20">
        <f t="shared" si="45"/>
        <v>49</v>
      </c>
      <c r="D80" s="28" t="s">
        <v>89</v>
      </c>
      <c r="E80" s="29" t="s">
        <v>90</v>
      </c>
      <c r="F80" s="29" t="str">
        <f t="shared" si="46"/>
        <v>NOMINAL</v>
      </c>
      <c r="G80" s="134">
        <f t="shared" si="44"/>
        <v>6.9396512159354975</v>
      </c>
      <c r="H80" s="134">
        <v>3.4779441447758588</v>
      </c>
      <c r="I80" s="134">
        <v>0</v>
      </c>
      <c r="J80" s="134">
        <v>0</v>
      </c>
      <c r="K80" s="134">
        <v>0</v>
      </c>
      <c r="L80" s="85"/>
      <c r="M80" s="134">
        <v>6.9396512159354975</v>
      </c>
      <c r="N80" s="134">
        <v>3.4779441447758588</v>
      </c>
      <c r="O80" s="134">
        <v>0</v>
      </c>
      <c r="P80" s="134">
        <v>0</v>
      </c>
      <c r="Q80" s="134">
        <v>0</v>
      </c>
      <c r="R80" s="85"/>
      <c r="S80" s="134">
        <f t="shared" si="43"/>
        <v>0</v>
      </c>
      <c r="T80" s="134">
        <f t="shared" si="43"/>
        <v>0</v>
      </c>
      <c r="U80" s="134">
        <f t="shared" si="43"/>
        <v>0</v>
      </c>
      <c r="V80" s="134">
        <f t="shared" si="43"/>
        <v>0</v>
      </c>
      <c r="W80" s="134">
        <f t="shared" si="43"/>
        <v>0</v>
      </c>
      <c r="Y80" s="188"/>
      <c r="Z80" s="189"/>
      <c r="AA80" s="189"/>
      <c r="AB80" s="189"/>
      <c r="AC80" s="190"/>
    </row>
    <row r="81" spans="1:29" ht="19.5" customHeight="1">
      <c r="B81" s="20">
        <f t="shared" si="45"/>
        <v>50</v>
      </c>
      <c r="D81" s="28" t="s">
        <v>91</v>
      </c>
      <c r="E81" s="29" t="s">
        <v>92</v>
      </c>
      <c r="F81" s="29" t="str">
        <f t="shared" si="46"/>
        <v>NOMINAL</v>
      </c>
      <c r="G81" s="134">
        <f t="shared" si="44"/>
        <v>0</v>
      </c>
      <c r="H81" s="134">
        <v>0</v>
      </c>
      <c r="I81" s="134">
        <v>0</v>
      </c>
      <c r="J81" s="134">
        <v>0</v>
      </c>
      <c r="K81" s="134">
        <v>0</v>
      </c>
      <c r="L81" s="85"/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85"/>
      <c r="S81" s="134">
        <f t="shared" si="43"/>
        <v>0</v>
      </c>
      <c r="T81" s="134">
        <f t="shared" si="43"/>
        <v>0</v>
      </c>
      <c r="U81" s="134">
        <f t="shared" si="43"/>
        <v>0</v>
      </c>
      <c r="V81" s="134">
        <f t="shared" si="43"/>
        <v>0</v>
      </c>
      <c r="W81" s="134">
        <f t="shared" si="43"/>
        <v>0</v>
      </c>
      <c r="Y81" s="188"/>
      <c r="Z81" s="189"/>
      <c r="AA81" s="189"/>
      <c r="AB81" s="189"/>
      <c r="AC81" s="190"/>
    </row>
    <row r="82" spans="1:29" ht="19.5" customHeight="1">
      <c r="B82" s="20">
        <f t="shared" si="45"/>
        <v>51</v>
      </c>
      <c r="D82" s="28" t="s">
        <v>93</v>
      </c>
      <c r="E82" s="29" t="s">
        <v>94</v>
      </c>
      <c r="F82" s="29" t="str">
        <f t="shared" si="46"/>
        <v>NOMINAL</v>
      </c>
      <c r="G82" s="134">
        <f t="shared" si="44"/>
        <v>0</v>
      </c>
      <c r="H82" s="134">
        <v>0</v>
      </c>
      <c r="I82" s="134">
        <v>0</v>
      </c>
      <c r="J82" s="134">
        <v>0</v>
      </c>
      <c r="K82" s="134">
        <v>0</v>
      </c>
      <c r="L82" s="85"/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85"/>
      <c r="S82" s="134">
        <f t="shared" si="43"/>
        <v>0</v>
      </c>
      <c r="T82" s="134">
        <f t="shared" si="43"/>
        <v>0</v>
      </c>
      <c r="U82" s="134">
        <f t="shared" si="43"/>
        <v>0</v>
      </c>
      <c r="V82" s="134">
        <f t="shared" si="43"/>
        <v>0</v>
      </c>
      <c r="W82" s="134">
        <f t="shared" si="43"/>
        <v>0</v>
      </c>
      <c r="Y82" s="188"/>
      <c r="Z82" s="189"/>
      <c r="AA82" s="189"/>
      <c r="AB82" s="189"/>
      <c r="AC82" s="190"/>
    </row>
    <row r="83" spans="1:29" ht="19.5" customHeight="1">
      <c r="B83" s="20">
        <f t="shared" si="45"/>
        <v>52</v>
      </c>
      <c r="D83" s="28" t="s">
        <v>95</v>
      </c>
      <c r="E83" s="29" t="s">
        <v>96</v>
      </c>
      <c r="F83" s="29" t="str">
        <f t="shared" si="46"/>
        <v>NOMINAL</v>
      </c>
      <c r="G83" s="134">
        <f t="shared" si="44"/>
        <v>0</v>
      </c>
      <c r="H83" s="134">
        <v>0</v>
      </c>
      <c r="I83" s="134">
        <v>0</v>
      </c>
      <c r="J83" s="134">
        <v>0</v>
      </c>
      <c r="K83" s="134">
        <v>0</v>
      </c>
      <c r="L83" s="85"/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85"/>
      <c r="S83" s="134">
        <f t="shared" si="43"/>
        <v>0</v>
      </c>
      <c r="T83" s="134">
        <f t="shared" si="43"/>
        <v>0</v>
      </c>
      <c r="U83" s="134">
        <f t="shared" si="43"/>
        <v>0</v>
      </c>
      <c r="V83" s="134">
        <f t="shared" si="43"/>
        <v>0</v>
      </c>
      <c r="W83" s="134">
        <f t="shared" si="43"/>
        <v>0</v>
      </c>
      <c r="Y83" s="188"/>
      <c r="Z83" s="189"/>
      <c r="AA83" s="189"/>
      <c r="AB83" s="189"/>
      <c r="AC83" s="190"/>
    </row>
    <row r="84" spans="1:29" ht="19.5" customHeight="1">
      <c r="B84" s="20">
        <f t="shared" si="45"/>
        <v>53</v>
      </c>
      <c r="D84" s="136" t="s">
        <v>97</v>
      </c>
      <c r="E84" s="111" t="s">
        <v>98</v>
      </c>
      <c r="F84" s="111" t="str">
        <f t="shared" si="46"/>
        <v>NOMINAL</v>
      </c>
      <c r="G84" s="137">
        <f t="shared" si="44"/>
        <v>0.26796968597889514</v>
      </c>
      <c r="H84" s="137">
        <v>0</v>
      </c>
      <c r="I84" s="137">
        <v>0</v>
      </c>
      <c r="J84" s="137">
        <v>0</v>
      </c>
      <c r="K84" s="137">
        <v>0</v>
      </c>
      <c r="L84" s="85"/>
      <c r="M84" s="137">
        <v>0.26796968597889514</v>
      </c>
      <c r="N84" s="137">
        <v>0</v>
      </c>
      <c r="O84" s="137">
        <v>0</v>
      </c>
      <c r="P84" s="137">
        <v>0</v>
      </c>
      <c r="Q84" s="137">
        <v>0</v>
      </c>
      <c r="R84" s="85"/>
      <c r="S84" s="137">
        <f t="shared" si="43"/>
        <v>0</v>
      </c>
      <c r="T84" s="137">
        <f t="shared" si="43"/>
        <v>0</v>
      </c>
      <c r="U84" s="137">
        <f t="shared" si="43"/>
        <v>0</v>
      </c>
      <c r="V84" s="137">
        <f t="shared" si="43"/>
        <v>0</v>
      </c>
      <c r="W84" s="137">
        <f t="shared" si="43"/>
        <v>0</v>
      </c>
      <c r="Y84" s="188"/>
      <c r="Z84" s="189"/>
      <c r="AA84" s="189"/>
      <c r="AB84" s="189"/>
      <c r="AC84" s="190"/>
    </row>
    <row r="85" spans="1:29" ht="19.5" customHeight="1">
      <c r="B85" s="20">
        <f t="shared" si="45"/>
        <v>54</v>
      </c>
      <c r="D85" s="28" t="s">
        <v>99</v>
      </c>
      <c r="E85" s="29" t="s">
        <v>61</v>
      </c>
      <c r="F85" s="29" t="str">
        <f t="shared" si="46"/>
        <v>NOMINAL</v>
      </c>
      <c r="G85" s="134">
        <f t="shared" si="44"/>
        <v>40.284348836658481</v>
      </c>
      <c r="H85" s="134">
        <f>N85</f>
        <v>45.478846605942365</v>
      </c>
      <c r="I85" s="134">
        <v>32.260413698823484</v>
      </c>
      <c r="J85" s="134">
        <v>38.679582645102997</v>
      </c>
      <c r="K85" s="134">
        <v>51.152395475240965</v>
      </c>
      <c r="L85" s="85"/>
      <c r="M85" s="134">
        <v>40.284348836658481</v>
      </c>
      <c r="N85" s="134">
        <v>45.478846605942365</v>
      </c>
      <c r="O85" s="134">
        <v>43.273665056889833</v>
      </c>
      <c r="P85" s="134">
        <v>44.53392293790251</v>
      </c>
      <c r="Q85" s="134">
        <v>44.278255455698094</v>
      </c>
      <c r="R85" s="85"/>
      <c r="S85" s="134">
        <f t="shared" si="43"/>
        <v>0</v>
      </c>
      <c r="T85" s="134">
        <f t="shared" si="43"/>
        <v>0</v>
      </c>
      <c r="U85" s="134">
        <f t="shared" si="43"/>
        <v>-11.013251358066348</v>
      </c>
      <c r="V85" s="134">
        <f t="shared" si="43"/>
        <v>-5.8543402927995132</v>
      </c>
      <c r="W85" s="134">
        <f t="shared" si="43"/>
        <v>6.874140019542871</v>
      </c>
      <c r="Y85" s="191" t="str">
        <f>Y46</f>
        <v xml:space="preserve">Updated Exit Capacity pass through costs based on May 2023 National Gas Transmission pricing paper.  </v>
      </c>
      <c r="Z85" s="192"/>
      <c r="AA85" s="192"/>
      <c r="AB85" s="192"/>
      <c r="AC85" s="193"/>
    </row>
    <row r="86" spans="1:29" ht="19.5" customHeight="1">
      <c r="B86" s="20">
        <f t="shared" si="45"/>
        <v>55</v>
      </c>
      <c r="D86" s="28" t="s">
        <v>100</v>
      </c>
      <c r="E86" s="29" t="s">
        <v>101</v>
      </c>
      <c r="F86" s="29" t="str">
        <f t="shared" si="46"/>
        <v>NOMINAL</v>
      </c>
      <c r="G86" s="134">
        <f t="shared" si="44"/>
        <v>3.495439282473932</v>
      </c>
      <c r="H86" s="134">
        <v>3.9220886014068586</v>
      </c>
      <c r="I86" s="134">
        <v>3.3499966922657043</v>
      </c>
      <c r="J86" s="134">
        <v>3.4911289086991339</v>
      </c>
      <c r="K86" s="134">
        <v>3.557826189264663</v>
      </c>
      <c r="L86" s="85"/>
      <c r="M86" s="134">
        <v>3.495439282473932</v>
      </c>
      <c r="N86" s="134">
        <v>3.9220886014068586</v>
      </c>
      <c r="O86" s="134">
        <v>3.3499966922657038</v>
      </c>
      <c r="P86" s="134">
        <v>3.4911289086991344</v>
      </c>
      <c r="Q86" s="134">
        <v>3.557826189264663</v>
      </c>
      <c r="R86" s="85"/>
      <c r="S86" s="134">
        <f t="shared" si="43"/>
        <v>0</v>
      </c>
      <c r="T86" s="134">
        <f t="shared" si="43"/>
        <v>0</v>
      </c>
      <c r="U86" s="134">
        <f t="shared" si="43"/>
        <v>0</v>
      </c>
      <c r="V86" s="134">
        <f t="shared" si="43"/>
        <v>0</v>
      </c>
      <c r="W86" s="134">
        <f t="shared" si="43"/>
        <v>0</v>
      </c>
      <c r="Y86" s="194"/>
      <c r="Z86" s="195"/>
      <c r="AA86" s="195"/>
      <c r="AB86" s="195"/>
      <c r="AC86" s="196"/>
    </row>
    <row r="87" spans="1:29" ht="19.5" customHeight="1">
      <c r="B87" s="20">
        <f t="shared" si="45"/>
        <v>56</v>
      </c>
      <c r="D87" s="28" t="s">
        <v>102</v>
      </c>
      <c r="E87" s="29" t="s">
        <v>103</v>
      </c>
      <c r="F87" s="29" t="str">
        <f t="shared" si="46"/>
        <v>NOMINAL</v>
      </c>
      <c r="G87" s="134">
        <f t="shared" si="44"/>
        <v>0</v>
      </c>
      <c r="H87" s="134">
        <v>100.86707285713287</v>
      </c>
      <c r="I87" s="134">
        <v>27.438028751952565</v>
      </c>
      <c r="J87" s="134">
        <v>0</v>
      </c>
      <c r="K87" s="134">
        <v>0</v>
      </c>
      <c r="L87" s="85"/>
      <c r="M87" s="134">
        <v>0</v>
      </c>
      <c r="N87" s="134">
        <v>100.86707285713287</v>
      </c>
      <c r="O87" s="134">
        <v>27.438028751952569</v>
      </c>
      <c r="P87" s="134">
        <v>0</v>
      </c>
      <c r="Q87" s="134">
        <v>0</v>
      </c>
      <c r="R87" s="85"/>
      <c r="S87" s="134">
        <f t="shared" si="43"/>
        <v>0</v>
      </c>
      <c r="T87" s="134">
        <f t="shared" si="43"/>
        <v>0</v>
      </c>
      <c r="U87" s="134">
        <f t="shared" si="43"/>
        <v>0</v>
      </c>
      <c r="V87" s="134">
        <f t="shared" si="43"/>
        <v>0</v>
      </c>
      <c r="W87" s="134">
        <f t="shared" si="43"/>
        <v>0</v>
      </c>
      <c r="Y87" s="188"/>
      <c r="Z87" s="189"/>
      <c r="AA87" s="189"/>
      <c r="AB87" s="189"/>
      <c r="AC87" s="190"/>
    </row>
    <row r="88" spans="1:29" ht="19.5" customHeight="1">
      <c r="B88" s="20">
        <f t="shared" si="45"/>
        <v>57</v>
      </c>
      <c r="D88" s="28" t="s">
        <v>104</v>
      </c>
      <c r="E88" s="29" t="s">
        <v>105</v>
      </c>
      <c r="F88" s="29" t="str">
        <f t="shared" si="46"/>
        <v>NOMINAL</v>
      </c>
      <c r="G88" s="134">
        <f t="shared" si="44"/>
        <v>0</v>
      </c>
      <c r="H88" s="134">
        <v>0</v>
      </c>
      <c r="I88" s="134">
        <v>0</v>
      </c>
      <c r="J88" s="134">
        <v>0</v>
      </c>
      <c r="K88" s="134">
        <v>0</v>
      </c>
      <c r="L88" s="85"/>
      <c r="M88" s="134">
        <v>0</v>
      </c>
      <c r="N88" s="134">
        <v>0</v>
      </c>
      <c r="O88" s="134">
        <v>0</v>
      </c>
      <c r="P88" s="134">
        <v>0</v>
      </c>
      <c r="Q88" s="134">
        <v>0</v>
      </c>
      <c r="R88" s="85"/>
      <c r="S88" s="134">
        <f t="shared" si="43"/>
        <v>0</v>
      </c>
      <c r="T88" s="134">
        <f t="shared" si="43"/>
        <v>0</v>
      </c>
      <c r="U88" s="134">
        <f t="shared" si="43"/>
        <v>0</v>
      </c>
      <c r="V88" s="134">
        <f t="shared" si="43"/>
        <v>0</v>
      </c>
      <c r="W88" s="134">
        <f t="shared" si="43"/>
        <v>0</v>
      </c>
      <c r="Y88" s="188"/>
      <c r="Z88" s="189"/>
      <c r="AA88" s="189"/>
      <c r="AB88" s="189"/>
      <c r="AC88" s="190"/>
    </row>
    <row r="89" spans="1:29" ht="25.5" customHeight="1">
      <c r="A89" s="114"/>
      <c r="B89" s="20">
        <f t="shared" si="45"/>
        <v>58</v>
      </c>
      <c r="C89" s="115"/>
      <c r="D89" s="116" t="s">
        <v>167</v>
      </c>
      <c r="E89" s="138" t="s">
        <v>107</v>
      </c>
      <c r="F89" s="97" t="str">
        <f>F88</f>
        <v>NOMINAL</v>
      </c>
      <c r="G89" s="118">
        <f>SUM(G77:G88)</f>
        <v>107.70746429643567</v>
      </c>
      <c r="H89" s="118">
        <f t="shared" ref="H89:K89" si="47">SUM(H77:H88)</f>
        <v>232.91483829647325</v>
      </c>
      <c r="I89" s="118">
        <f t="shared" si="47"/>
        <v>116.83787071943951</v>
      </c>
      <c r="J89" s="118">
        <f t="shared" si="47"/>
        <v>102.69041544858479</v>
      </c>
      <c r="K89" s="118">
        <f t="shared" si="47"/>
        <v>115.84148889932237</v>
      </c>
      <c r="L89" s="41"/>
      <c r="M89" s="118">
        <v>107.70746429643567</v>
      </c>
      <c r="N89" s="118">
        <v>232.91483829647325</v>
      </c>
      <c r="O89" s="118">
        <v>144.37291198470456</v>
      </c>
      <c r="P89" s="118">
        <v>112.61680169006623</v>
      </c>
      <c r="Q89" s="118">
        <v>112.08573455892221</v>
      </c>
      <c r="R89" s="41"/>
      <c r="S89" s="118">
        <f t="shared" si="43"/>
        <v>0</v>
      </c>
      <c r="T89" s="118">
        <f t="shared" si="43"/>
        <v>0</v>
      </c>
      <c r="U89" s="118">
        <f t="shared" si="43"/>
        <v>-27.53504126526505</v>
      </c>
      <c r="V89" s="118">
        <f t="shared" si="43"/>
        <v>-9.9263862414814383</v>
      </c>
      <c r="W89" s="118">
        <f t="shared" si="43"/>
        <v>3.7557543404001592</v>
      </c>
      <c r="Y89" s="203"/>
      <c r="Z89" s="204"/>
      <c r="AA89" s="204"/>
      <c r="AB89" s="204"/>
      <c r="AC89" s="205"/>
    </row>
    <row r="90" spans="1:29" s="84" customFormat="1" ht="19.5" customHeight="1">
      <c r="A90" s="4"/>
      <c r="B90" s="6"/>
      <c r="C90" s="7"/>
      <c r="D90" s="8"/>
      <c r="E90" s="4"/>
      <c r="F90" s="4"/>
      <c r="L90" s="85"/>
      <c r="R90" s="85"/>
      <c r="X90" s="5"/>
      <c r="Y90" s="139"/>
      <c r="Z90" s="139"/>
      <c r="AA90" s="139"/>
      <c r="AB90" s="139"/>
      <c r="AC90" s="139"/>
    </row>
    <row r="91" spans="1:29" ht="31.5" customHeight="1">
      <c r="A91" s="32"/>
      <c r="B91" s="32"/>
      <c r="C91" s="33"/>
      <c r="D91" s="184" t="s">
        <v>108</v>
      </c>
      <c r="E91" s="202"/>
      <c r="F91" s="130"/>
      <c r="G91" s="131"/>
      <c r="H91" s="132"/>
      <c r="I91" s="132"/>
      <c r="J91" s="132"/>
      <c r="K91" s="133"/>
      <c r="L91" s="85"/>
      <c r="M91" s="131"/>
      <c r="N91" s="132"/>
      <c r="O91" s="132"/>
      <c r="P91" s="132"/>
      <c r="Q91" s="133"/>
      <c r="R91" s="85"/>
      <c r="S91" s="131"/>
      <c r="T91" s="132"/>
      <c r="U91" s="132"/>
      <c r="V91" s="132"/>
      <c r="W91" s="133"/>
      <c r="Y91" s="84"/>
      <c r="Z91" s="84"/>
      <c r="AA91" s="84"/>
      <c r="AB91" s="84"/>
      <c r="AC91" s="84"/>
    </row>
    <row r="92" spans="1:29" ht="19.5" customHeight="1"/>
    <row r="93" spans="1:29" ht="19.5" customHeight="1">
      <c r="A93" s="71"/>
      <c r="B93" s="20">
        <f>B89+1</f>
        <v>59</v>
      </c>
      <c r="C93" s="72"/>
      <c r="D93" s="28" t="s">
        <v>109</v>
      </c>
      <c r="E93" s="74" t="s">
        <v>37</v>
      </c>
      <c r="F93" s="140"/>
      <c r="G93" s="141">
        <f>G24</f>
        <v>1.0525261314284649</v>
      </c>
      <c r="H93" s="141">
        <f t="shared" ref="H93:K93" si="48">H24</f>
        <v>1.118876650760557</v>
      </c>
      <c r="I93" s="141">
        <f t="shared" si="48"/>
        <v>1.2360034766257399</v>
      </c>
      <c r="J93" s="141">
        <f t="shared" si="48"/>
        <v>1.2450319245860968</v>
      </c>
      <c r="K93" s="141">
        <f t="shared" si="48"/>
        <v>1.248156029182222</v>
      </c>
      <c r="M93" s="141">
        <v>1.0525261314284649</v>
      </c>
      <c r="N93" s="141">
        <v>1.118876650760557</v>
      </c>
      <c r="O93" s="141">
        <v>1.2411966917132644</v>
      </c>
      <c r="P93" s="141">
        <v>1.2451864149158316</v>
      </c>
      <c r="Q93" s="141">
        <v>1.2395712150403304</v>
      </c>
      <c r="S93" s="141">
        <f t="shared" ref="S93:W96" si="49">G93-M93</f>
        <v>0</v>
      </c>
      <c r="T93" s="141">
        <f t="shared" si="49"/>
        <v>0</v>
      </c>
      <c r="U93" s="141">
        <f t="shared" si="49"/>
        <v>-5.1932150875244609E-3</v>
      </c>
      <c r="V93" s="141">
        <f t="shared" si="49"/>
        <v>-1.5449032973480215E-4</v>
      </c>
      <c r="W93" s="141">
        <f t="shared" si="49"/>
        <v>8.5848141418916057E-3</v>
      </c>
      <c r="Y93" s="19"/>
      <c r="Z93" s="19"/>
      <c r="AA93" s="19"/>
      <c r="AB93" s="19"/>
      <c r="AC93" s="19"/>
    </row>
    <row r="94" spans="1:29" ht="19.5" customHeight="1">
      <c r="A94" s="71"/>
      <c r="B94" s="20">
        <f>B93+1</f>
        <v>60</v>
      </c>
      <c r="C94" s="72"/>
      <c r="D94" s="28" t="s">
        <v>110</v>
      </c>
      <c r="E94" s="140"/>
      <c r="F94" s="140"/>
      <c r="G94" s="142">
        <f>M94</f>
        <v>1.2633376478261574E-2</v>
      </c>
      <c r="H94" s="142">
        <f>N94</f>
        <v>4.1433906219400907E-2</v>
      </c>
      <c r="I94" s="142">
        <v>4.7492695106005511E-2</v>
      </c>
      <c r="J94" s="142">
        <v>7.3045490009497893E-3</v>
      </c>
      <c r="K94" s="142">
        <v>2.5092566177882247E-3</v>
      </c>
      <c r="M94" s="142">
        <v>1.2633376478261574E-2</v>
      </c>
      <c r="N94" s="142">
        <v>4.1433906219400907E-2</v>
      </c>
      <c r="O94" s="142">
        <v>5.1977404294029306E-2</v>
      </c>
      <c r="P94" s="142">
        <v>3.2144165620198173E-3</v>
      </c>
      <c r="Q94" s="142">
        <v>-4.5095254881019065E-3</v>
      </c>
      <c r="S94" s="143">
        <f t="shared" si="49"/>
        <v>0</v>
      </c>
      <c r="T94" s="143">
        <f t="shared" si="49"/>
        <v>0</v>
      </c>
      <c r="U94" s="143">
        <f t="shared" si="49"/>
        <v>-4.4847091880237944E-3</v>
      </c>
      <c r="V94" s="143">
        <f t="shared" si="49"/>
        <v>4.090132438929972E-3</v>
      </c>
      <c r="W94" s="143">
        <f t="shared" si="49"/>
        <v>7.0187821058901312E-3</v>
      </c>
      <c r="Y94" s="188"/>
      <c r="Z94" s="189"/>
      <c r="AA94" s="189"/>
      <c r="AB94" s="189"/>
      <c r="AC94" s="190"/>
    </row>
    <row r="95" spans="1:29" ht="19.5" customHeight="1">
      <c r="A95" s="71"/>
      <c r="B95" s="20">
        <f t="shared" ref="B95:B96" si="50">B94+1</f>
        <v>61</v>
      </c>
      <c r="C95" s="72"/>
      <c r="D95" s="28" t="s">
        <v>111</v>
      </c>
      <c r="E95" s="140"/>
      <c r="F95" s="140"/>
      <c r="G95" s="142">
        <v>4.3123340303564239E-2</v>
      </c>
      <c r="H95" s="142">
        <v>8.7741270075143651E-2</v>
      </c>
      <c r="I95" s="142">
        <f>I94</f>
        <v>4.7492695106005511E-2</v>
      </c>
      <c r="J95" s="142">
        <f t="shared" ref="J95:K96" si="51">J94</f>
        <v>7.3045490009497893E-3</v>
      </c>
      <c r="K95" s="142">
        <f t="shared" si="51"/>
        <v>2.5092566177882247E-3</v>
      </c>
      <c r="M95" s="142">
        <v>4.3123340303564239E-2</v>
      </c>
      <c r="N95" s="142">
        <v>8.7654885340078481E-2</v>
      </c>
      <c r="O95" s="142">
        <v>5.1977404294029306E-2</v>
      </c>
      <c r="P95" s="142">
        <v>3.2144165620198173E-3</v>
      </c>
      <c r="Q95" s="142">
        <v>-4.5095254881019065E-3</v>
      </c>
      <c r="S95" s="143">
        <f t="shared" si="49"/>
        <v>0</v>
      </c>
      <c r="T95" s="143">
        <f t="shared" si="49"/>
        <v>8.6384735065170304E-5</v>
      </c>
      <c r="U95" s="143">
        <f t="shared" si="49"/>
        <v>-4.4847091880237944E-3</v>
      </c>
      <c r="V95" s="143">
        <f t="shared" si="49"/>
        <v>4.090132438929972E-3</v>
      </c>
      <c r="W95" s="143">
        <f t="shared" si="49"/>
        <v>7.0187821058901312E-3</v>
      </c>
      <c r="Y95" s="188"/>
      <c r="Z95" s="189"/>
      <c r="AA95" s="189"/>
      <c r="AB95" s="189"/>
      <c r="AC95" s="190"/>
    </row>
    <row r="96" spans="1:29" ht="19.5" customHeight="1">
      <c r="A96" s="71"/>
      <c r="B96" s="20">
        <f t="shared" si="50"/>
        <v>62</v>
      </c>
      <c r="C96" s="72"/>
      <c r="D96" s="28" t="s">
        <v>112</v>
      </c>
      <c r="E96" s="140"/>
      <c r="F96" s="140"/>
      <c r="G96" s="142">
        <f>G95-G94</f>
        <v>3.0489963825302665E-2</v>
      </c>
      <c r="H96" s="142">
        <v>8.7741270075143651E-2</v>
      </c>
      <c r="I96" s="142">
        <f>I95</f>
        <v>4.7492695106005511E-2</v>
      </c>
      <c r="J96" s="142">
        <f t="shared" si="51"/>
        <v>7.3045490009497893E-3</v>
      </c>
      <c r="K96" s="142">
        <f t="shared" si="51"/>
        <v>2.5092566177882247E-3</v>
      </c>
      <c r="M96" s="142">
        <v>3.0489963825302665E-2</v>
      </c>
      <c r="N96" s="142">
        <v>8.7654885340078481E-2</v>
      </c>
      <c r="O96" s="142">
        <v>5.1977404294029306E-2</v>
      </c>
      <c r="P96" s="142">
        <v>3.2144165620198173E-3</v>
      </c>
      <c r="Q96" s="142">
        <v>-4.5095254881019065E-3</v>
      </c>
      <c r="S96" s="143">
        <f t="shared" si="49"/>
        <v>0</v>
      </c>
      <c r="T96" s="143">
        <f t="shared" si="49"/>
        <v>8.6384735065170304E-5</v>
      </c>
      <c r="U96" s="143">
        <f t="shared" si="49"/>
        <v>-4.4847091880237944E-3</v>
      </c>
      <c r="V96" s="143">
        <f t="shared" si="49"/>
        <v>4.090132438929972E-3</v>
      </c>
      <c r="W96" s="143">
        <f t="shared" si="49"/>
        <v>7.0187821058901312E-3</v>
      </c>
      <c r="Y96" s="188"/>
      <c r="Z96" s="189"/>
      <c r="AA96" s="189"/>
      <c r="AB96" s="189"/>
      <c r="AC96" s="190"/>
    </row>
    <row r="97" spans="1:29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Y97" s="206"/>
      <c r="Z97" s="207"/>
      <c r="AA97" s="207"/>
      <c r="AB97" s="207"/>
      <c r="AC97" s="208"/>
    </row>
    <row r="98" spans="1:29" ht="31.5" customHeight="1">
      <c r="A98" s="32"/>
      <c r="B98" s="32"/>
      <c r="C98" s="33"/>
      <c r="D98" s="184" t="s">
        <v>113</v>
      </c>
      <c r="E98" s="202"/>
      <c r="F98" s="130"/>
      <c r="G98" s="131"/>
      <c r="H98" s="144"/>
      <c r="I98" s="144"/>
      <c r="J98" s="132"/>
      <c r="K98" s="133"/>
      <c r="L98" s="85"/>
      <c r="M98" s="131"/>
      <c r="N98" s="132"/>
      <c r="O98" s="132"/>
      <c r="P98" s="132"/>
      <c r="Q98" s="133"/>
      <c r="R98" s="85"/>
      <c r="S98" s="131"/>
      <c r="T98" s="132"/>
      <c r="U98" s="132"/>
      <c r="V98" s="132"/>
      <c r="W98" s="133"/>
    </row>
    <row r="100" spans="1:29" ht="20.25" customHeight="1">
      <c r="B100" s="20">
        <f>SUM(B96)+1</f>
        <v>63</v>
      </c>
      <c r="D100" s="145" t="s">
        <v>97</v>
      </c>
      <c r="E100" s="145"/>
      <c r="F100" s="146"/>
      <c r="G100" s="146"/>
      <c r="H100" s="146"/>
      <c r="I100" s="146"/>
      <c r="J100" s="146"/>
      <c r="K100" s="146"/>
      <c r="M100" s="146"/>
      <c r="N100" s="146"/>
      <c r="O100" s="146"/>
      <c r="P100" s="146"/>
      <c r="Q100" s="146"/>
      <c r="S100" s="146"/>
      <c r="T100" s="146"/>
      <c r="U100" s="146"/>
      <c r="V100" s="146"/>
      <c r="W100" s="146"/>
    </row>
    <row r="101" spans="1:29" ht="20.25" customHeight="1">
      <c r="B101" s="20">
        <f>SUM(B100)+1</f>
        <v>64</v>
      </c>
      <c r="D101" s="145" t="s">
        <v>114</v>
      </c>
      <c r="E101" s="145"/>
      <c r="F101" s="146"/>
      <c r="G101" s="146"/>
      <c r="H101" s="146"/>
      <c r="I101" s="146"/>
      <c r="J101" s="146"/>
      <c r="K101" s="146"/>
      <c r="M101" s="146"/>
      <c r="N101" s="146"/>
      <c r="O101" s="146"/>
      <c r="P101" s="146"/>
      <c r="Q101" s="146"/>
      <c r="S101" s="146"/>
      <c r="T101" s="146"/>
      <c r="U101" s="146"/>
      <c r="V101" s="146"/>
      <c r="W101" s="146"/>
    </row>
    <row r="102" spans="1:29" ht="20.25" customHeight="1">
      <c r="B102" s="20">
        <f t="shared" ref="B102:B103" si="52">SUM(B101)+1</f>
        <v>65</v>
      </c>
      <c r="D102" s="145" t="s">
        <v>115</v>
      </c>
      <c r="E102" s="145"/>
      <c r="F102" s="146"/>
      <c r="G102" s="146"/>
      <c r="H102" s="146"/>
      <c r="I102" s="146"/>
      <c r="J102" s="146"/>
      <c r="K102" s="146"/>
      <c r="M102" s="146"/>
      <c r="N102" s="146"/>
      <c r="O102" s="146"/>
      <c r="P102" s="146"/>
      <c r="Q102" s="146"/>
      <c r="S102" s="146"/>
      <c r="T102" s="146"/>
      <c r="U102" s="146"/>
      <c r="V102" s="146"/>
      <c r="W102" s="146"/>
    </row>
    <row r="103" spans="1:29" ht="20.25" customHeight="1">
      <c r="B103" s="20">
        <f t="shared" si="52"/>
        <v>66</v>
      </c>
      <c r="D103" s="145" t="s">
        <v>116</v>
      </c>
      <c r="E103" s="145"/>
      <c r="F103" s="146"/>
      <c r="G103" s="146"/>
      <c r="H103" s="146"/>
      <c r="I103" s="146"/>
      <c r="J103" s="146"/>
      <c r="K103" s="146"/>
      <c r="M103" s="146"/>
      <c r="N103" s="146"/>
      <c r="O103" s="146"/>
      <c r="P103" s="146"/>
      <c r="Q103" s="146"/>
      <c r="S103" s="146"/>
      <c r="T103" s="146"/>
      <c r="U103" s="146"/>
      <c r="V103" s="146"/>
      <c r="W103" s="146"/>
    </row>
    <row r="104" spans="1:29" ht="20.25" customHeight="1"/>
    <row r="105" spans="1:29" ht="30" customHeight="1">
      <c r="D105" s="184" t="s">
        <v>117</v>
      </c>
      <c r="E105" s="202"/>
      <c r="F105" s="130"/>
      <c r="G105" s="147" t="s">
        <v>118</v>
      </c>
      <c r="H105" s="148" t="s">
        <v>118</v>
      </c>
      <c r="I105" s="148" t="s">
        <v>118</v>
      </c>
      <c r="J105" s="148" t="s">
        <v>119</v>
      </c>
      <c r="K105" s="149"/>
      <c r="L105" s="85"/>
      <c r="M105" s="147" t="s">
        <v>118</v>
      </c>
      <c r="N105" s="148" t="s">
        <v>118</v>
      </c>
      <c r="O105" s="148" t="s">
        <v>118</v>
      </c>
      <c r="P105" s="148" t="s">
        <v>119</v>
      </c>
      <c r="Q105" s="149"/>
      <c r="R105" s="85"/>
      <c r="S105" s="147" t="s">
        <v>118</v>
      </c>
      <c r="T105" s="148" t="s">
        <v>118</v>
      </c>
      <c r="U105" s="148" t="s">
        <v>119</v>
      </c>
      <c r="V105" s="148"/>
      <c r="W105" s="149"/>
      <c r="X105" s="150"/>
    </row>
    <row r="107" spans="1:29" ht="19.5" customHeight="1">
      <c r="D107" s="184" t="s">
        <v>120</v>
      </c>
      <c r="E107" s="202"/>
      <c r="F107" s="130"/>
      <c r="G107" s="131"/>
      <c r="H107" s="132"/>
      <c r="I107" s="132"/>
      <c r="J107" s="132"/>
      <c r="K107" s="133"/>
      <c r="L107" s="151"/>
      <c r="M107" s="131"/>
      <c r="N107" s="132"/>
      <c r="O107" s="132"/>
      <c r="P107" s="132"/>
      <c r="Q107" s="133"/>
      <c r="R107" s="151"/>
      <c r="S107" s="131"/>
      <c r="T107" s="132"/>
      <c r="U107" s="132"/>
      <c r="V107" s="132"/>
      <c r="W107" s="133"/>
    </row>
    <row r="109" spans="1:29" ht="19.5" customHeight="1">
      <c r="A109" s="71"/>
      <c r="B109" s="20">
        <f>SUM(B103)+1</f>
        <v>67</v>
      </c>
      <c r="C109" s="72"/>
      <c r="D109" s="116" t="s">
        <v>121</v>
      </c>
      <c r="E109" s="29" t="s">
        <v>122</v>
      </c>
      <c r="F109" s="29" t="s">
        <v>123</v>
      </c>
      <c r="G109" s="141">
        <v>3.1E-2</v>
      </c>
      <c r="H109" s="141">
        <v>3.5799999999999998E-2</v>
      </c>
      <c r="I109" s="141">
        <v>4.1500000000000002E-2</v>
      </c>
      <c r="J109" s="141">
        <v>3.7600000000000001E-2</v>
      </c>
      <c r="K109" s="152"/>
      <c r="M109" s="153">
        <v>3.1E-2</v>
      </c>
      <c r="N109" s="153">
        <v>3.5799999999999998E-2</v>
      </c>
      <c r="O109" s="153">
        <v>4.1500000000000002E-2</v>
      </c>
      <c r="P109" s="141">
        <v>3.95E-2</v>
      </c>
      <c r="Q109" s="141"/>
      <c r="S109" s="154"/>
      <c r="T109" s="154"/>
      <c r="U109" s="154"/>
      <c r="V109" s="155">
        <f>IFERROR(J109-P109,"-")</f>
        <v>-1.8999999999999989E-3</v>
      </c>
      <c r="W109" s="155"/>
      <c r="X109" s="156"/>
      <c r="Y109" s="191"/>
      <c r="Z109" s="192"/>
      <c r="AA109" s="192"/>
      <c r="AB109" s="192"/>
      <c r="AC109" s="193"/>
    </row>
    <row r="110" spans="1:29" ht="19.5" customHeight="1">
      <c r="A110" s="71"/>
      <c r="B110" s="20">
        <f t="shared" ref="B110:B119" si="53">SUM(B109)+1</f>
        <v>68</v>
      </c>
      <c r="C110" s="72"/>
      <c r="D110" s="28"/>
      <c r="E110" s="29" t="s">
        <v>124</v>
      </c>
      <c r="F110" s="29" t="s">
        <v>123</v>
      </c>
      <c r="G110" s="141">
        <v>2.6100000000000002E-2</v>
      </c>
      <c r="H110" s="141">
        <v>3.0099999999999998E-2</v>
      </c>
      <c r="I110" s="141">
        <v>3.49E-2</v>
      </c>
      <c r="J110" s="141">
        <v>3.1600000000000003E-2</v>
      </c>
      <c r="K110" s="152"/>
      <c r="M110" s="153">
        <v>2.6100000000000002E-2</v>
      </c>
      <c r="N110" s="153">
        <v>3.0099999999999998E-2</v>
      </c>
      <c r="O110" s="153">
        <v>3.49E-2</v>
      </c>
      <c r="P110" s="141">
        <v>3.32E-2</v>
      </c>
      <c r="Q110" s="141"/>
      <c r="S110" s="154"/>
      <c r="T110" s="154"/>
      <c r="U110" s="154"/>
      <c r="V110" s="155">
        <f t="shared" ref="V110:V114" si="54">IFERROR(J110-P110,"-")</f>
        <v>-1.5999999999999973E-3</v>
      </c>
      <c r="W110" s="155"/>
      <c r="X110" s="156"/>
      <c r="Y110" s="209"/>
      <c r="Z110" s="210"/>
      <c r="AA110" s="210"/>
      <c r="AB110" s="210"/>
      <c r="AC110" s="211"/>
    </row>
    <row r="111" spans="1:29" ht="19.5" customHeight="1">
      <c r="A111" s="71"/>
      <c r="B111" s="20">
        <f t="shared" si="53"/>
        <v>69</v>
      </c>
      <c r="C111" s="72"/>
      <c r="D111" s="28"/>
      <c r="E111" s="29" t="s">
        <v>125</v>
      </c>
      <c r="F111" s="29" t="s">
        <v>126</v>
      </c>
      <c r="G111" s="141" t="s">
        <v>183</v>
      </c>
      <c r="H111" s="141" t="s">
        <v>184</v>
      </c>
      <c r="I111" s="141" t="s">
        <v>185</v>
      </c>
      <c r="J111" s="141" t="s">
        <v>223</v>
      </c>
      <c r="K111" s="152"/>
      <c r="M111" s="153" t="s">
        <v>183</v>
      </c>
      <c r="N111" s="153" t="s">
        <v>184</v>
      </c>
      <c r="O111" s="153" t="s">
        <v>185</v>
      </c>
      <c r="P111" s="142" t="s">
        <v>186</v>
      </c>
      <c r="Q111" s="142"/>
      <c r="S111" s="154"/>
      <c r="T111" s="154"/>
      <c r="U111" s="154"/>
      <c r="V111" s="155" t="str">
        <f t="shared" si="54"/>
        <v>-</v>
      </c>
      <c r="W111" s="155"/>
      <c r="X111" s="156"/>
      <c r="Y111" s="209"/>
      <c r="Z111" s="210"/>
      <c r="AA111" s="210"/>
      <c r="AB111" s="210"/>
      <c r="AC111" s="211"/>
    </row>
    <row r="112" spans="1:29" ht="19.5" customHeight="1">
      <c r="A112" s="71"/>
      <c r="B112" s="20">
        <f t="shared" si="53"/>
        <v>70</v>
      </c>
      <c r="C112" s="72"/>
      <c r="D112" s="28"/>
      <c r="E112" s="29"/>
      <c r="F112" s="29" t="s">
        <v>131</v>
      </c>
      <c r="G112" s="141" t="s">
        <v>187</v>
      </c>
      <c r="H112" s="142" t="s">
        <v>187</v>
      </c>
      <c r="I112" s="141" t="s">
        <v>187</v>
      </c>
      <c r="J112" s="142" t="s">
        <v>187</v>
      </c>
      <c r="K112" s="152"/>
      <c r="M112" s="153" t="s">
        <v>187</v>
      </c>
      <c r="N112" s="153" t="s">
        <v>187</v>
      </c>
      <c r="O112" s="153" t="s">
        <v>187</v>
      </c>
      <c r="P112" s="142" t="s">
        <v>187</v>
      </c>
      <c r="Q112" s="142"/>
      <c r="S112" s="154"/>
      <c r="T112" s="154"/>
      <c r="U112" s="154"/>
      <c r="V112" s="155" t="str">
        <f t="shared" si="54"/>
        <v>-</v>
      </c>
      <c r="W112" s="155"/>
      <c r="X112" s="156"/>
      <c r="Y112" s="209"/>
      <c r="Z112" s="210"/>
      <c r="AA112" s="210"/>
      <c r="AB112" s="210"/>
      <c r="AC112" s="211"/>
    </row>
    <row r="113" spans="1:29" ht="19.5" customHeight="1">
      <c r="A113" s="71"/>
      <c r="B113" s="20">
        <f>SUM(B111)+1</f>
        <v>70</v>
      </c>
      <c r="C113" s="72"/>
      <c r="D113" s="28"/>
      <c r="E113" s="157"/>
      <c r="F113" s="158" t="s">
        <v>133</v>
      </c>
      <c r="G113" s="141">
        <v>2.7000000000000001E-3</v>
      </c>
      <c r="H113" s="141">
        <v>3.0999999999999999E-3</v>
      </c>
      <c r="I113" s="141">
        <v>3.5999999999999999E-3</v>
      </c>
      <c r="J113" s="141">
        <v>3.3E-3</v>
      </c>
      <c r="K113" s="152"/>
      <c r="M113" s="153">
        <v>2.7000000000000001E-3</v>
      </c>
      <c r="N113" s="153">
        <v>3.0999999999999999E-3</v>
      </c>
      <c r="O113" s="153">
        <v>3.5999999999999999E-3</v>
      </c>
      <c r="P113" s="141">
        <v>3.3999999999999998E-3</v>
      </c>
      <c r="Q113" s="142"/>
      <c r="S113" s="154"/>
      <c r="T113" s="154"/>
      <c r="U113" s="154"/>
      <c r="V113" s="155">
        <f t="shared" si="54"/>
        <v>-9.9999999999999829E-5</v>
      </c>
      <c r="W113" s="155"/>
      <c r="X113" s="156"/>
      <c r="Y113" s="209"/>
      <c r="Z113" s="210"/>
      <c r="AA113" s="210"/>
      <c r="AB113" s="210"/>
      <c r="AC113" s="211"/>
    </row>
    <row r="114" spans="1:29" ht="19.5" customHeight="1">
      <c r="A114" s="71"/>
      <c r="B114" s="20">
        <f>SUM(B112)+1</f>
        <v>71</v>
      </c>
      <c r="C114" s="72"/>
      <c r="D114" s="28"/>
      <c r="E114" s="157"/>
      <c r="F114" s="158" t="s">
        <v>213</v>
      </c>
      <c r="G114" s="159">
        <v>27520749</v>
      </c>
      <c r="H114" s="159">
        <v>28151733</v>
      </c>
      <c r="I114" s="159">
        <v>28076700</v>
      </c>
      <c r="J114" s="159">
        <v>26701659</v>
      </c>
      <c r="K114" s="152"/>
      <c r="M114" s="160">
        <v>27520749</v>
      </c>
      <c r="N114" s="160">
        <v>28151733</v>
      </c>
      <c r="O114" s="160">
        <v>28076700</v>
      </c>
      <c r="P114" s="159">
        <v>29024126</v>
      </c>
      <c r="Q114" s="142"/>
      <c r="S114" s="154"/>
      <c r="T114" s="154"/>
      <c r="U114" s="154"/>
      <c r="V114" s="161">
        <f t="shared" si="54"/>
        <v>-2322467</v>
      </c>
      <c r="W114" s="155"/>
      <c r="X114" s="156"/>
      <c r="Y114" s="194"/>
      <c r="Z114" s="195"/>
      <c r="AA114" s="195"/>
      <c r="AB114" s="195"/>
      <c r="AC114" s="196"/>
    </row>
    <row r="115" spans="1:29">
      <c r="B115" s="47"/>
      <c r="K115" s="162"/>
      <c r="M115" s="4"/>
      <c r="N115" s="4"/>
      <c r="O115" s="4"/>
      <c r="S115" s="163"/>
      <c r="T115" s="163"/>
      <c r="U115" s="163"/>
      <c r="V115" s="163"/>
      <c r="W115" s="163"/>
      <c r="X115" s="156"/>
    </row>
    <row r="116" spans="1:29" ht="19.5" customHeight="1">
      <c r="A116" s="71"/>
      <c r="B116" s="20">
        <f>SUM(B114)+1</f>
        <v>72</v>
      </c>
      <c r="C116" s="72"/>
      <c r="D116" s="116" t="s">
        <v>134</v>
      </c>
      <c r="E116" s="29" t="s">
        <v>122</v>
      </c>
      <c r="F116" s="29" t="s">
        <v>135</v>
      </c>
      <c r="G116" s="141">
        <v>0.19420000000000001</v>
      </c>
      <c r="H116" s="141">
        <v>0.22470000000000001</v>
      </c>
      <c r="I116" s="141">
        <v>0.25940000000000002</v>
      </c>
      <c r="J116" s="141">
        <v>0.23880000000000001</v>
      </c>
      <c r="K116" s="152"/>
      <c r="M116" s="153">
        <v>0.19420000000000001</v>
      </c>
      <c r="N116" s="153">
        <v>0.22470000000000001</v>
      </c>
      <c r="O116" s="153">
        <v>0.25940000000000002</v>
      </c>
      <c r="P116" s="141">
        <v>0.25059999999999999</v>
      </c>
      <c r="Q116" s="141"/>
      <c r="S116" s="154"/>
      <c r="T116" s="154"/>
      <c r="U116" s="154"/>
      <c r="V116" s="155">
        <f>IFERROR(J116-P116,"-")</f>
        <v>-1.1799999999999977E-2</v>
      </c>
      <c r="W116" s="155"/>
      <c r="X116" s="156"/>
      <c r="Y116" s="191"/>
      <c r="Z116" s="192"/>
      <c r="AA116" s="192"/>
      <c r="AB116" s="192"/>
      <c r="AC116" s="193"/>
    </row>
    <row r="117" spans="1:29" ht="19.5" customHeight="1">
      <c r="A117" s="71"/>
      <c r="B117" s="20">
        <f t="shared" si="53"/>
        <v>73</v>
      </c>
      <c r="C117" s="72"/>
      <c r="D117" s="28"/>
      <c r="E117" s="29" t="s">
        <v>124</v>
      </c>
      <c r="F117" s="29" t="s">
        <v>135</v>
      </c>
      <c r="G117" s="141">
        <v>0.16200000000000001</v>
      </c>
      <c r="H117" s="141">
        <v>0.1875</v>
      </c>
      <c r="I117" s="141">
        <v>0.2165</v>
      </c>
      <c r="J117" s="141">
        <v>0.1993</v>
      </c>
      <c r="K117" s="152"/>
      <c r="M117" s="153">
        <v>0.16200000000000001</v>
      </c>
      <c r="N117" s="153">
        <v>0.1875</v>
      </c>
      <c r="O117" s="153">
        <v>0.2165</v>
      </c>
      <c r="P117" s="141">
        <v>0.2092</v>
      </c>
      <c r="Q117" s="142"/>
      <c r="S117" s="154"/>
      <c r="T117" s="154"/>
      <c r="U117" s="154"/>
      <c r="V117" s="155">
        <f t="shared" ref="V117:V121" si="55">IFERROR(J117-P117,"-")</f>
        <v>-9.8999999999999921E-3</v>
      </c>
      <c r="W117" s="155"/>
      <c r="X117" s="156"/>
      <c r="Y117" s="209"/>
      <c r="Z117" s="210"/>
      <c r="AA117" s="210"/>
      <c r="AB117" s="210"/>
      <c r="AC117" s="211"/>
    </row>
    <row r="118" spans="1:29" ht="19.5" customHeight="1">
      <c r="A118" s="71"/>
      <c r="B118" s="20">
        <f t="shared" si="53"/>
        <v>74</v>
      </c>
      <c r="C118" s="72"/>
      <c r="D118" s="28"/>
      <c r="E118" s="29" t="s">
        <v>125</v>
      </c>
      <c r="F118" s="29" t="s">
        <v>126</v>
      </c>
      <c r="G118" s="141" t="s">
        <v>188</v>
      </c>
      <c r="H118" s="141" t="s">
        <v>189</v>
      </c>
      <c r="I118" s="141" t="s">
        <v>190</v>
      </c>
      <c r="J118" s="141" t="s">
        <v>224</v>
      </c>
      <c r="K118" s="152"/>
      <c r="M118" s="153" t="s">
        <v>188</v>
      </c>
      <c r="N118" s="153" t="s">
        <v>189</v>
      </c>
      <c r="O118" s="153" t="s">
        <v>190</v>
      </c>
      <c r="P118" s="142" t="s">
        <v>191</v>
      </c>
      <c r="Q118" s="142"/>
      <c r="S118" s="154"/>
      <c r="T118" s="154"/>
      <c r="U118" s="154"/>
      <c r="V118" s="155" t="str">
        <f t="shared" si="55"/>
        <v>-</v>
      </c>
      <c r="W118" s="155"/>
      <c r="X118" s="156"/>
      <c r="Y118" s="209"/>
      <c r="Z118" s="210"/>
      <c r="AA118" s="210"/>
      <c r="AB118" s="210"/>
      <c r="AC118" s="211"/>
    </row>
    <row r="119" spans="1:29" ht="19.5" customHeight="1">
      <c r="A119" s="71"/>
      <c r="B119" s="20">
        <f t="shared" si="53"/>
        <v>75</v>
      </c>
      <c r="C119" s="72"/>
      <c r="D119" s="28"/>
      <c r="E119" s="29"/>
      <c r="F119" s="29" t="s">
        <v>131</v>
      </c>
      <c r="G119" s="141" t="s">
        <v>192</v>
      </c>
      <c r="H119" s="141" t="s">
        <v>192</v>
      </c>
      <c r="I119" s="141" t="s">
        <v>192</v>
      </c>
      <c r="J119" s="141" t="s">
        <v>192</v>
      </c>
      <c r="K119" s="152"/>
      <c r="M119" s="153" t="s">
        <v>192</v>
      </c>
      <c r="N119" s="153" t="s">
        <v>192</v>
      </c>
      <c r="O119" s="153" t="s">
        <v>192</v>
      </c>
      <c r="P119" s="142" t="s">
        <v>192</v>
      </c>
      <c r="Q119" s="142"/>
      <c r="S119" s="154"/>
      <c r="T119" s="154"/>
      <c r="U119" s="154"/>
      <c r="V119" s="155" t="str">
        <f t="shared" si="55"/>
        <v>-</v>
      </c>
      <c r="W119" s="155"/>
      <c r="X119" s="156"/>
      <c r="Y119" s="209"/>
      <c r="Z119" s="210"/>
      <c r="AA119" s="210"/>
      <c r="AB119" s="210"/>
      <c r="AC119" s="211"/>
    </row>
    <row r="120" spans="1:29" ht="19.5" customHeight="1">
      <c r="A120" s="71"/>
      <c r="B120" s="20">
        <f>SUM(B118)+1</f>
        <v>75</v>
      </c>
      <c r="C120" s="72"/>
      <c r="D120" s="28"/>
      <c r="E120" s="157"/>
      <c r="F120" s="158" t="s">
        <v>133</v>
      </c>
      <c r="G120" s="141">
        <v>1.7999999999999999E-2</v>
      </c>
      <c r="H120" s="141">
        <v>2.0799999999999999E-2</v>
      </c>
      <c r="I120" s="141">
        <v>2.4E-2</v>
      </c>
      <c r="J120" s="141">
        <v>2.2100000000000002E-2</v>
      </c>
      <c r="K120" s="152"/>
      <c r="M120" s="153">
        <v>1.7999999999999999E-2</v>
      </c>
      <c r="N120" s="153">
        <v>2.0799999999999999E-2</v>
      </c>
      <c r="O120" s="153">
        <v>2.4E-2</v>
      </c>
      <c r="P120" s="141">
        <v>2.3199999999999998E-2</v>
      </c>
      <c r="Q120" s="141"/>
      <c r="S120" s="154"/>
      <c r="T120" s="154"/>
      <c r="U120" s="154"/>
      <c r="V120" s="155">
        <f t="shared" si="55"/>
        <v>-1.0999999999999968E-3</v>
      </c>
      <c r="W120" s="155"/>
      <c r="X120" s="156"/>
      <c r="Y120" s="209"/>
      <c r="Z120" s="210"/>
      <c r="AA120" s="210"/>
      <c r="AB120" s="210"/>
      <c r="AC120" s="211"/>
    </row>
    <row r="121" spans="1:29" ht="19.5" customHeight="1">
      <c r="A121" s="71"/>
      <c r="B121" s="20">
        <f>SUM(B119)+1</f>
        <v>76</v>
      </c>
      <c r="C121" s="72"/>
      <c r="D121" s="28"/>
      <c r="E121" s="157"/>
      <c r="F121" s="158" t="str">
        <f>F114</f>
        <v>MINIMUM RATE APPLIES AT SOQ OF (KWH)</v>
      </c>
      <c r="G121" s="159">
        <v>28504342</v>
      </c>
      <c r="H121" s="159">
        <v>28675303</v>
      </c>
      <c r="I121" s="159">
        <v>28747764</v>
      </c>
      <c r="J121" s="159">
        <v>28697827</v>
      </c>
      <c r="K121" s="152"/>
      <c r="M121" s="160">
        <v>28504342</v>
      </c>
      <c r="N121" s="160">
        <v>28675303</v>
      </c>
      <c r="O121" s="160">
        <v>28747764</v>
      </c>
      <c r="P121" s="159">
        <v>28677189</v>
      </c>
      <c r="Q121" s="141"/>
      <c r="S121" s="154"/>
      <c r="T121" s="154"/>
      <c r="U121" s="154"/>
      <c r="V121" s="161">
        <f t="shared" si="55"/>
        <v>20638</v>
      </c>
      <c r="W121" s="155"/>
      <c r="X121" s="156"/>
      <c r="Y121" s="194"/>
      <c r="Z121" s="195"/>
      <c r="AA121" s="195"/>
      <c r="AB121" s="195"/>
      <c r="AC121" s="196"/>
    </row>
    <row r="122" spans="1:29">
      <c r="M122" s="4"/>
      <c r="N122" s="4"/>
      <c r="O122" s="4"/>
      <c r="X122" s="156"/>
    </row>
    <row r="123" spans="1:29" ht="19.5" customHeight="1">
      <c r="D123" s="184" t="s">
        <v>141</v>
      </c>
      <c r="E123" s="202"/>
      <c r="F123" s="130"/>
      <c r="G123" s="131"/>
      <c r="H123" s="132"/>
      <c r="I123" s="132"/>
      <c r="J123" s="132"/>
      <c r="K123" s="133"/>
      <c r="L123" s="151"/>
      <c r="M123" s="131"/>
      <c r="N123" s="132"/>
      <c r="O123" s="132"/>
      <c r="P123" s="132"/>
      <c r="Q123" s="133"/>
      <c r="R123" s="151"/>
      <c r="S123" s="131"/>
      <c r="T123" s="132"/>
      <c r="U123" s="132"/>
      <c r="V123" s="132"/>
      <c r="W123" s="133"/>
      <c r="X123" s="156"/>
    </row>
    <row r="124" spans="1:29">
      <c r="M124" s="4"/>
      <c r="N124" s="4"/>
      <c r="O124" s="4"/>
      <c r="X124" s="156"/>
    </row>
    <row r="125" spans="1:29" ht="19.5" customHeight="1">
      <c r="A125" s="71"/>
      <c r="B125" s="20">
        <f>SUM(B121)+1</f>
        <v>77</v>
      </c>
      <c r="C125" s="72"/>
      <c r="D125" s="116" t="s">
        <v>134</v>
      </c>
      <c r="E125" s="29" t="s">
        <v>122</v>
      </c>
      <c r="F125" s="29" t="s">
        <v>123</v>
      </c>
      <c r="G125" s="141">
        <v>8.9599999999999999E-2</v>
      </c>
      <c r="H125" s="141">
        <v>0.1036</v>
      </c>
      <c r="I125" s="141">
        <v>0.1226</v>
      </c>
      <c r="J125" s="141">
        <v>0.11310000000000001</v>
      </c>
      <c r="K125" s="152"/>
      <c r="M125" s="153">
        <v>8.9599999999999999E-2</v>
      </c>
      <c r="N125" s="153">
        <v>0.1036</v>
      </c>
      <c r="O125" s="153">
        <v>0.1226</v>
      </c>
      <c r="P125" s="141">
        <v>0.1186</v>
      </c>
      <c r="Q125" s="141"/>
      <c r="S125" s="154"/>
      <c r="T125" s="154"/>
      <c r="U125" s="154"/>
      <c r="V125" s="155">
        <f>IFERROR(J125-P125,"-")</f>
        <v>-5.499999999999991E-3</v>
      </c>
      <c r="W125" s="155"/>
      <c r="X125" s="156"/>
      <c r="Y125" s="191"/>
      <c r="Z125" s="192"/>
      <c r="AA125" s="192"/>
      <c r="AB125" s="192"/>
      <c r="AC125" s="193"/>
    </row>
    <row r="126" spans="1:29" ht="19.5" customHeight="1">
      <c r="A126" s="71"/>
      <c r="B126" s="20">
        <f t="shared" ref="B126:B130" si="56">SUM(B125)+1</f>
        <v>78</v>
      </c>
      <c r="C126" s="72"/>
      <c r="D126" s="28"/>
      <c r="E126" s="29" t="s">
        <v>124</v>
      </c>
      <c r="F126" s="29" t="s">
        <v>135</v>
      </c>
      <c r="G126" s="141">
        <v>2.7000000000000001E-3</v>
      </c>
      <c r="H126" s="141">
        <v>3.0999999999999999E-3</v>
      </c>
      <c r="I126" s="141">
        <v>3.7000000000000002E-3</v>
      </c>
      <c r="J126" s="141">
        <v>3.3999999999999998E-3</v>
      </c>
      <c r="K126" s="152"/>
      <c r="M126" s="153">
        <v>2.7000000000000001E-3</v>
      </c>
      <c r="N126" s="153">
        <v>3.0999999999999999E-3</v>
      </c>
      <c r="O126" s="153">
        <v>3.7000000000000002E-3</v>
      </c>
      <c r="P126" s="141">
        <v>3.5999999999999999E-3</v>
      </c>
      <c r="Q126" s="142"/>
      <c r="S126" s="154"/>
      <c r="T126" s="154"/>
      <c r="U126" s="154"/>
      <c r="V126" s="155">
        <f t="shared" ref="V126:V130" si="57">IFERROR(J126-P126,"-")</f>
        <v>-2.0000000000000009E-4</v>
      </c>
      <c r="W126" s="155"/>
      <c r="X126" s="156"/>
      <c r="Y126" s="209"/>
      <c r="Z126" s="210"/>
      <c r="AA126" s="210"/>
      <c r="AB126" s="210"/>
      <c r="AC126" s="211"/>
    </row>
    <row r="127" spans="1:29" ht="19.5" customHeight="1">
      <c r="A127" s="71"/>
      <c r="B127" s="20">
        <f t="shared" si="56"/>
        <v>79</v>
      </c>
      <c r="C127" s="72"/>
      <c r="D127" s="28"/>
      <c r="E127" s="29" t="s">
        <v>125</v>
      </c>
      <c r="F127" s="29" t="s">
        <v>126</v>
      </c>
      <c r="G127" s="141" t="s">
        <v>193</v>
      </c>
      <c r="H127" s="141" t="s">
        <v>194</v>
      </c>
      <c r="I127" s="141" t="s">
        <v>195</v>
      </c>
      <c r="J127" s="141" t="s">
        <v>225</v>
      </c>
      <c r="K127" s="152"/>
      <c r="M127" s="153" t="s">
        <v>193</v>
      </c>
      <c r="N127" s="153" t="s">
        <v>194</v>
      </c>
      <c r="O127" s="153" t="s">
        <v>195</v>
      </c>
      <c r="P127" s="142" t="s">
        <v>196</v>
      </c>
      <c r="Q127" s="142"/>
      <c r="S127" s="154"/>
      <c r="T127" s="154"/>
      <c r="U127" s="154"/>
      <c r="V127" s="155" t="str">
        <f t="shared" si="57"/>
        <v>-</v>
      </c>
      <c r="W127" s="155"/>
      <c r="X127" s="156"/>
      <c r="Y127" s="209"/>
      <c r="Z127" s="210"/>
      <c r="AA127" s="210"/>
      <c r="AB127" s="210"/>
      <c r="AC127" s="211"/>
    </row>
    <row r="128" spans="1:29" ht="19.5" customHeight="1">
      <c r="A128" s="71"/>
      <c r="B128" s="20">
        <f t="shared" si="56"/>
        <v>80</v>
      </c>
      <c r="C128" s="72"/>
      <c r="D128" s="28"/>
      <c r="E128" s="29"/>
      <c r="F128" s="29" t="s">
        <v>131</v>
      </c>
      <c r="G128" s="141" t="s">
        <v>146</v>
      </c>
      <c r="H128" s="141" t="s">
        <v>146</v>
      </c>
      <c r="I128" s="141" t="s">
        <v>146</v>
      </c>
      <c r="J128" s="141" t="s">
        <v>146</v>
      </c>
      <c r="K128" s="152"/>
      <c r="M128" s="153" t="s">
        <v>146</v>
      </c>
      <c r="N128" s="153" t="s">
        <v>146</v>
      </c>
      <c r="O128" s="153" t="s">
        <v>146</v>
      </c>
      <c r="P128" s="142" t="s">
        <v>146</v>
      </c>
      <c r="Q128" s="142"/>
      <c r="S128" s="154"/>
      <c r="T128" s="154"/>
      <c r="U128" s="154"/>
      <c r="V128" s="155" t="str">
        <f t="shared" si="57"/>
        <v>-</v>
      </c>
      <c r="W128" s="155"/>
      <c r="X128" s="156"/>
      <c r="Y128" s="209"/>
      <c r="Z128" s="210"/>
      <c r="AA128" s="210"/>
      <c r="AB128" s="210"/>
      <c r="AC128" s="211"/>
    </row>
    <row r="129" spans="1:29" ht="19.5" customHeight="1">
      <c r="A129" s="71"/>
      <c r="B129" s="20">
        <f t="shared" si="56"/>
        <v>81</v>
      </c>
      <c r="C129" s="72"/>
      <c r="D129" s="28" t="s">
        <v>147</v>
      </c>
      <c r="E129" s="157"/>
      <c r="F129" s="158" t="s">
        <v>148</v>
      </c>
      <c r="G129" s="141">
        <v>25.466000000000001</v>
      </c>
      <c r="H129" s="141">
        <v>29.4587</v>
      </c>
      <c r="I129" s="141">
        <v>34.872500000000002</v>
      </c>
      <c r="J129" s="141">
        <v>32.157299999999999</v>
      </c>
      <c r="K129" s="152"/>
      <c r="M129" s="153">
        <v>25.466000000000001</v>
      </c>
      <c r="N129" s="153">
        <v>29.4587</v>
      </c>
      <c r="O129" s="153">
        <v>34.872500000000002</v>
      </c>
      <c r="P129" s="141">
        <v>33.748100000000001</v>
      </c>
      <c r="Q129" s="141"/>
      <c r="S129" s="154"/>
      <c r="T129" s="154"/>
      <c r="U129" s="154"/>
      <c r="V129" s="155">
        <f t="shared" si="57"/>
        <v>-1.5908000000000015</v>
      </c>
      <c r="W129" s="155"/>
      <c r="X129" s="156"/>
      <c r="Y129" s="209"/>
      <c r="Z129" s="210"/>
      <c r="AA129" s="210"/>
      <c r="AB129" s="210"/>
      <c r="AC129" s="211"/>
    </row>
    <row r="130" spans="1:29" ht="19.5" customHeight="1">
      <c r="A130" s="71"/>
      <c r="B130" s="20">
        <f t="shared" si="56"/>
        <v>82</v>
      </c>
      <c r="C130" s="72"/>
      <c r="D130" s="28"/>
      <c r="E130" s="157"/>
      <c r="F130" s="158" t="s">
        <v>149</v>
      </c>
      <c r="G130" s="141">
        <v>27.116</v>
      </c>
      <c r="H130" s="141">
        <v>31.3674</v>
      </c>
      <c r="I130" s="141">
        <v>37.131999999999998</v>
      </c>
      <c r="J130" s="141">
        <v>34.240900000000003</v>
      </c>
      <c r="K130" s="152"/>
      <c r="M130" s="153">
        <v>27.116</v>
      </c>
      <c r="N130" s="153">
        <v>31.3674</v>
      </c>
      <c r="O130" s="153">
        <v>37.131999999999998</v>
      </c>
      <c r="P130" s="141">
        <v>35.934800000000003</v>
      </c>
      <c r="Q130" s="141"/>
      <c r="S130" s="154"/>
      <c r="T130" s="154"/>
      <c r="U130" s="154"/>
      <c r="V130" s="155">
        <f t="shared" si="57"/>
        <v>-1.6938999999999993</v>
      </c>
      <c r="W130" s="155"/>
      <c r="X130" s="156"/>
      <c r="Y130" s="194"/>
      <c r="Z130" s="195"/>
      <c r="AA130" s="195"/>
      <c r="AB130" s="195"/>
      <c r="AC130" s="196"/>
    </row>
    <row r="131" spans="1:29">
      <c r="K131" s="162"/>
      <c r="M131" s="4"/>
      <c r="N131" s="4"/>
      <c r="O131" s="4"/>
      <c r="X131" s="164"/>
    </row>
    <row r="132" spans="1:29" ht="19.5" customHeight="1">
      <c r="D132" s="184" t="s">
        <v>150</v>
      </c>
      <c r="E132" s="202"/>
      <c r="F132" s="130"/>
      <c r="G132" s="131"/>
      <c r="H132" s="132"/>
      <c r="I132" s="132"/>
      <c r="J132" s="132"/>
      <c r="K132" s="165"/>
      <c r="L132" s="151"/>
      <c r="M132" s="131"/>
      <c r="N132" s="132"/>
      <c r="O132" s="132"/>
      <c r="P132" s="132"/>
      <c r="Q132" s="133"/>
      <c r="R132" s="151"/>
      <c r="S132" s="131"/>
      <c r="T132" s="132"/>
      <c r="U132" s="132"/>
      <c r="V132" s="132"/>
      <c r="W132" s="133"/>
      <c r="X132" s="150"/>
    </row>
    <row r="133" spans="1:29">
      <c r="K133" s="162"/>
      <c r="M133" s="4"/>
      <c r="N133" s="4"/>
      <c r="O133" s="4"/>
      <c r="X133" s="164"/>
    </row>
    <row r="134" spans="1:29" ht="19.5" customHeight="1">
      <c r="A134" s="71"/>
      <c r="B134" s="20">
        <f>SUM(B130)+1</f>
        <v>83</v>
      </c>
      <c r="C134" s="72"/>
      <c r="D134" s="28" t="s">
        <v>151</v>
      </c>
      <c r="E134" s="74" t="s">
        <v>197</v>
      </c>
      <c r="F134" s="29" t="s">
        <v>135</v>
      </c>
      <c r="G134" s="141">
        <v>1.8100000000000002E-2</v>
      </c>
      <c r="H134" s="141">
        <v>2.6499999999999999E-2</v>
      </c>
      <c r="I134" s="141">
        <v>2.0400000000000001E-2</v>
      </c>
      <c r="J134" s="141">
        <v>1.4500000000000001E-2</v>
      </c>
      <c r="K134" s="152"/>
      <c r="M134" s="153">
        <v>1.8100000000000002E-2</v>
      </c>
      <c r="N134" s="153">
        <v>2.6499999999999999E-2</v>
      </c>
      <c r="O134" s="153">
        <v>2.0400000000000001E-2</v>
      </c>
      <c r="P134" s="141">
        <v>2.5100000000000001E-2</v>
      </c>
      <c r="Q134" s="141"/>
      <c r="S134" s="154"/>
      <c r="T134" s="154"/>
      <c r="U134" s="154"/>
      <c r="V134" s="155">
        <f>IFERROR(J134-P134,"-")</f>
        <v>-1.06E-2</v>
      </c>
      <c r="W134" s="155"/>
      <c r="X134" s="164"/>
      <c r="Y134" s="191"/>
      <c r="Z134" s="192"/>
      <c r="AA134" s="192"/>
      <c r="AB134" s="192"/>
      <c r="AC134" s="193"/>
    </row>
    <row r="135" spans="1:29" ht="19.5" customHeight="1">
      <c r="A135" s="71"/>
      <c r="B135" s="20">
        <f t="shared" ref="B135" si="58">SUM(B134)+1</f>
        <v>84</v>
      </c>
      <c r="C135" s="72"/>
      <c r="D135" s="28" t="s">
        <v>151</v>
      </c>
      <c r="E135" s="74" t="str">
        <f>E134</f>
        <v>NW1</v>
      </c>
      <c r="F135" s="29" t="s">
        <v>135</v>
      </c>
      <c r="G135" s="141">
        <v>1.8100000000000002E-2</v>
      </c>
      <c r="H135" s="141">
        <v>2.6499999999999999E-2</v>
      </c>
      <c r="I135" s="141">
        <v>2.0400000000000001E-2</v>
      </c>
      <c r="J135" s="141">
        <v>1.4500000000000001E-2</v>
      </c>
      <c r="K135" s="152"/>
      <c r="M135" s="153">
        <v>1.8100000000000002E-2</v>
      </c>
      <c r="N135" s="153">
        <v>2.6499999999999999E-2</v>
      </c>
      <c r="O135" s="153">
        <v>2.0400000000000001E-2</v>
      </c>
      <c r="P135" s="141">
        <v>2.5100000000000001E-2</v>
      </c>
      <c r="Q135" s="141"/>
      <c r="S135" s="154"/>
      <c r="T135" s="154"/>
      <c r="U135" s="154"/>
      <c r="V135" s="155">
        <f t="shared" ref="V135:V141" si="59">IFERROR(J135-P135,"-")</f>
        <v>-1.06E-2</v>
      </c>
      <c r="W135" s="155"/>
      <c r="X135" s="164"/>
      <c r="Y135" s="209"/>
      <c r="Z135" s="210"/>
      <c r="AA135" s="210"/>
      <c r="AB135" s="210"/>
      <c r="AC135" s="211"/>
    </row>
    <row r="136" spans="1:29" ht="19.5" customHeight="1">
      <c r="A136" s="71"/>
      <c r="B136" s="20"/>
      <c r="C136" s="72"/>
      <c r="D136" s="28" t="s">
        <v>151</v>
      </c>
      <c r="E136" s="74"/>
      <c r="F136" s="29"/>
      <c r="G136" s="141"/>
      <c r="H136" s="141"/>
      <c r="I136" s="141"/>
      <c r="J136" s="141"/>
      <c r="K136" s="152"/>
      <c r="M136" s="153"/>
      <c r="N136" s="153"/>
      <c r="O136" s="153"/>
      <c r="P136" s="141"/>
      <c r="Q136" s="141"/>
      <c r="S136" s="154"/>
      <c r="T136" s="154"/>
      <c r="U136" s="154"/>
      <c r="V136" s="155">
        <f t="shared" si="59"/>
        <v>0</v>
      </c>
      <c r="W136" s="155"/>
      <c r="X136" s="164"/>
      <c r="Y136" s="209"/>
      <c r="Z136" s="210"/>
      <c r="AA136" s="210"/>
      <c r="AB136" s="210"/>
      <c r="AC136" s="211"/>
    </row>
    <row r="137" spans="1:29" ht="19.5" customHeight="1">
      <c r="A137" s="71"/>
      <c r="B137" s="20"/>
      <c r="C137" s="72"/>
      <c r="D137" s="28"/>
      <c r="E137" s="74"/>
      <c r="F137" s="29"/>
      <c r="G137" s="141"/>
      <c r="H137" s="141"/>
      <c r="I137" s="141"/>
      <c r="J137" s="141"/>
      <c r="K137" s="141"/>
      <c r="M137" s="153"/>
      <c r="N137" s="153"/>
      <c r="O137" s="153"/>
      <c r="P137" s="141"/>
      <c r="Q137" s="141"/>
      <c r="S137" s="154"/>
      <c r="T137" s="154"/>
      <c r="U137" s="154"/>
      <c r="V137" s="155">
        <f t="shared" si="59"/>
        <v>0</v>
      </c>
      <c r="W137" s="155"/>
      <c r="X137" s="164"/>
      <c r="Y137" s="209"/>
      <c r="Z137" s="210"/>
      <c r="AA137" s="210"/>
      <c r="AB137" s="210"/>
      <c r="AC137" s="211"/>
    </row>
    <row r="138" spans="1:29" ht="19.5" customHeight="1">
      <c r="A138" s="71"/>
      <c r="B138" s="20"/>
      <c r="C138" s="72"/>
      <c r="D138" s="28"/>
      <c r="E138" s="74"/>
      <c r="F138" s="29"/>
      <c r="G138" s="141"/>
      <c r="H138" s="141"/>
      <c r="I138" s="141"/>
      <c r="J138" s="141"/>
      <c r="K138" s="141"/>
      <c r="M138" s="153"/>
      <c r="N138" s="153"/>
      <c r="O138" s="153"/>
      <c r="P138" s="141"/>
      <c r="Q138" s="141"/>
      <c r="S138" s="154"/>
      <c r="T138" s="154"/>
      <c r="U138" s="154"/>
      <c r="V138" s="155">
        <f t="shared" si="59"/>
        <v>0</v>
      </c>
      <c r="W138" s="155"/>
      <c r="X138" s="164"/>
      <c r="Y138" s="209"/>
      <c r="Z138" s="210"/>
      <c r="AA138" s="210"/>
      <c r="AB138" s="210"/>
      <c r="AC138" s="211"/>
    </row>
    <row r="139" spans="1:29" ht="19.5" customHeight="1">
      <c r="A139" s="71"/>
      <c r="B139" s="20"/>
      <c r="C139" s="72"/>
      <c r="D139" s="28"/>
      <c r="E139" s="74"/>
      <c r="F139" s="29"/>
      <c r="G139" s="141"/>
      <c r="H139" s="141"/>
      <c r="I139" s="141"/>
      <c r="J139" s="141"/>
      <c r="K139" s="141"/>
      <c r="M139" s="153"/>
      <c r="N139" s="153"/>
      <c r="O139" s="153"/>
      <c r="P139" s="141"/>
      <c r="Q139" s="141"/>
      <c r="S139" s="154"/>
      <c r="T139" s="154"/>
      <c r="U139" s="154"/>
      <c r="V139" s="155">
        <f t="shared" si="59"/>
        <v>0</v>
      </c>
      <c r="W139" s="155"/>
      <c r="X139" s="164"/>
      <c r="Y139" s="209"/>
      <c r="Z139" s="210"/>
      <c r="AA139" s="210"/>
      <c r="AB139" s="210"/>
      <c r="AC139" s="211"/>
    </row>
    <row r="140" spans="1:29" ht="19.5" customHeight="1">
      <c r="A140" s="71"/>
      <c r="B140" s="20"/>
      <c r="C140" s="72"/>
      <c r="D140" s="28"/>
      <c r="E140" s="74"/>
      <c r="F140" s="29"/>
      <c r="G140" s="141"/>
      <c r="H140" s="141"/>
      <c r="I140" s="141"/>
      <c r="J140" s="141"/>
      <c r="K140" s="141"/>
      <c r="M140" s="153"/>
      <c r="N140" s="153"/>
      <c r="O140" s="153"/>
      <c r="P140" s="141"/>
      <c r="Q140" s="141"/>
      <c r="S140" s="154"/>
      <c r="T140" s="154"/>
      <c r="U140" s="154"/>
      <c r="V140" s="155">
        <f t="shared" si="59"/>
        <v>0</v>
      </c>
      <c r="W140" s="155"/>
      <c r="X140" s="164"/>
      <c r="Y140" s="209"/>
      <c r="Z140" s="210"/>
      <c r="AA140" s="210"/>
      <c r="AB140" s="210"/>
      <c r="AC140" s="211"/>
    </row>
    <row r="141" spans="1:29" ht="19.5" customHeight="1">
      <c r="A141" s="71"/>
      <c r="B141" s="20"/>
      <c r="C141" s="72"/>
      <c r="D141" s="28"/>
      <c r="E141" s="74"/>
      <c r="F141" s="29"/>
      <c r="G141" s="141"/>
      <c r="H141" s="141"/>
      <c r="I141" s="141"/>
      <c r="J141" s="141"/>
      <c r="K141" s="141"/>
      <c r="M141" s="153"/>
      <c r="N141" s="153"/>
      <c r="O141" s="153"/>
      <c r="P141" s="141"/>
      <c r="Q141" s="141"/>
      <c r="S141" s="154"/>
      <c r="T141" s="154"/>
      <c r="U141" s="154"/>
      <c r="V141" s="155">
        <f t="shared" si="59"/>
        <v>0</v>
      </c>
      <c r="W141" s="155"/>
      <c r="X141" s="164"/>
      <c r="Y141" s="194"/>
      <c r="Z141" s="195"/>
      <c r="AA141" s="195"/>
      <c r="AB141" s="195"/>
      <c r="AC141" s="196"/>
    </row>
    <row r="142" spans="1:29">
      <c r="M142" s="4"/>
      <c r="N142" s="4"/>
      <c r="O142" s="4"/>
      <c r="X142" s="164"/>
    </row>
    <row r="143" spans="1:29" ht="19.5" customHeight="1">
      <c r="D143" s="184" t="s">
        <v>160</v>
      </c>
      <c r="E143" s="202"/>
      <c r="F143" s="130"/>
      <c r="G143" s="131"/>
      <c r="H143" s="132"/>
      <c r="I143" s="132"/>
      <c r="J143" s="132"/>
      <c r="K143" s="133"/>
      <c r="L143" s="151"/>
      <c r="M143" s="131"/>
      <c r="N143" s="132"/>
      <c r="O143" s="132"/>
      <c r="P143" s="132"/>
      <c r="Q143" s="133"/>
      <c r="R143" s="151"/>
      <c r="S143" s="131"/>
      <c r="T143" s="132"/>
      <c r="U143" s="132"/>
      <c r="V143" s="132"/>
      <c r="W143" s="133"/>
      <c r="X143" s="164"/>
    </row>
    <row r="144" spans="1:29">
      <c r="M144" s="4"/>
      <c r="N144" s="4"/>
      <c r="O144" s="4"/>
      <c r="X144" s="164"/>
    </row>
    <row r="145" spans="1:29" ht="21.75" customHeight="1">
      <c r="A145" s="71"/>
      <c r="B145" s="20">
        <f>SUM(B141)+1</f>
        <v>1</v>
      </c>
      <c r="C145" s="72"/>
      <c r="D145" s="28" t="s">
        <v>134</v>
      </c>
      <c r="E145" s="74" t="s">
        <v>162</v>
      </c>
      <c r="F145" s="29" t="s">
        <v>135</v>
      </c>
      <c r="G145" s="141" t="s">
        <v>163</v>
      </c>
      <c r="H145" s="141">
        <v>8.6900000000000005E-2</v>
      </c>
      <c r="I145" s="141">
        <v>2.4234863549512063E-2</v>
      </c>
      <c r="J145" s="141" t="s">
        <v>163</v>
      </c>
      <c r="K145" s="141"/>
      <c r="M145" s="153" t="s">
        <v>163</v>
      </c>
      <c r="N145" s="153">
        <v>8.6900000000000005E-2</v>
      </c>
      <c r="O145" s="153">
        <v>2.4234863549512063E-2</v>
      </c>
      <c r="P145" s="141" t="s">
        <v>163</v>
      </c>
      <c r="Q145" s="141"/>
      <c r="S145" s="154"/>
      <c r="T145" s="154"/>
      <c r="U145" s="154"/>
      <c r="V145" s="155" t="str">
        <f t="shared" ref="V145:V146" si="60">IFERROR(J145-P145,"-")</f>
        <v>-</v>
      </c>
      <c r="W145" s="155"/>
      <c r="X145" s="164"/>
      <c r="Y145" s="191"/>
      <c r="Z145" s="192"/>
      <c r="AA145" s="192"/>
      <c r="AB145" s="192"/>
      <c r="AC145" s="193"/>
    </row>
    <row r="146" spans="1:29" ht="21.75" customHeight="1">
      <c r="A146" s="71"/>
      <c r="B146" s="20">
        <f>SUM(B145)+1</f>
        <v>2</v>
      </c>
      <c r="C146" s="72"/>
      <c r="D146" s="28" t="s">
        <v>134</v>
      </c>
      <c r="E146" s="74" t="s">
        <v>165</v>
      </c>
      <c r="F146" s="29" t="s">
        <v>135</v>
      </c>
      <c r="G146" s="141" t="s">
        <v>163</v>
      </c>
      <c r="H146" s="141" t="s">
        <v>163</v>
      </c>
      <c r="I146" s="141" t="s">
        <v>163</v>
      </c>
      <c r="J146" s="141" t="s">
        <v>163</v>
      </c>
      <c r="K146" s="141"/>
      <c r="M146" s="153" t="s">
        <v>163</v>
      </c>
      <c r="N146" s="153" t="s">
        <v>163</v>
      </c>
      <c r="O146" s="153" t="s">
        <v>163</v>
      </c>
      <c r="P146" s="141" t="s">
        <v>163</v>
      </c>
      <c r="Q146" s="141"/>
      <c r="S146" s="154"/>
      <c r="T146" s="154"/>
      <c r="U146" s="154"/>
      <c r="V146" s="155" t="str">
        <f t="shared" si="60"/>
        <v>-</v>
      </c>
      <c r="W146" s="155"/>
      <c r="X146" s="164"/>
      <c r="Y146" s="194"/>
      <c r="Z146" s="195"/>
      <c r="AA146" s="195"/>
      <c r="AB146" s="195"/>
      <c r="AC146" s="196"/>
    </row>
    <row r="147" spans="1:29" ht="15" customHeight="1">
      <c r="Y147" s="167"/>
      <c r="Z147" s="167"/>
      <c r="AA147" s="167"/>
      <c r="AB147" s="167"/>
      <c r="AC147" s="167"/>
    </row>
  </sheetData>
  <mergeCells count="88">
    <mergeCell ref="Y125:AC130"/>
    <mergeCell ref="D132:E132"/>
    <mergeCell ref="Y134:AC141"/>
    <mergeCell ref="D143:E143"/>
    <mergeCell ref="Y145:AC146"/>
    <mergeCell ref="D123:E123"/>
    <mergeCell ref="Y89:AC89"/>
    <mergeCell ref="D91:E91"/>
    <mergeCell ref="Y94:AC94"/>
    <mergeCell ref="Y95:AC95"/>
    <mergeCell ref="Y96:AC96"/>
    <mergeCell ref="Y97:AC97"/>
    <mergeCell ref="D98:E98"/>
    <mergeCell ref="D105:E105"/>
    <mergeCell ref="D107:E107"/>
    <mergeCell ref="Y109:AC114"/>
    <mergeCell ref="Y116:AC121"/>
    <mergeCell ref="Y88:AC88"/>
    <mergeCell ref="D75:E75"/>
    <mergeCell ref="Y77:AC77"/>
    <mergeCell ref="Y78:AC78"/>
    <mergeCell ref="Y79:AC79"/>
    <mergeCell ref="Y80:AC80"/>
    <mergeCell ref="Y81:AC81"/>
    <mergeCell ref="Y82:AC82"/>
    <mergeCell ref="Y83:AC83"/>
    <mergeCell ref="Y84:AC84"/>
    <mergeCell ref="Y85:AC86"/>
    <mergeCell ref="Y87:AC87"/>
    <mergeCell ref="D71:E71"/>
    <mergeCell ref="Y71:AC71"/>
    <mergeCell ref="D72:E72"/>
    <mergeCell ref="Y72:AC72"/>
    <mergeCell ref="D73:E73"/>
    <mergeCell ref="Y73:AC73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616A-7FEA-4736-9184-93E99F13E477}">
  <sheetPr>
    <tabColor rgb="FFFF4D16"/>
  </sheetPr>
  <dimension ref="A2:AC147"/>
  <sheetViews>
    <sheetView tabSelected="1" zoomScale="60" zoomScaleNormal="60" zoomScaleSheetLayoutView="40" workbookViewId="0">
      <pane xSplit="6" ySplit="4" topLeftCell="G5" activePane="bottomRight" state="frozen"/>
      <selection activeCell="Y75" sqref="Y75"/>
      <selection pane="topRight" activeCell="Y75" sqref="Y75"/>
      <selection pane="bottomLeft" activeCell="Y75" sqref="Y75"/>
      <selection pane="bottomRight" activeCell="Y75" sqref="Y75"/>
    </sheetView>
  </sheetViews>
  <sheetFormatPr defaultColWidth="9.140625" defaultRowHeight="15"/>
  <cols>
    <col min="1" max="1" width="2.7109375" style="4" customWidth="1"/>
    <col min="2" max="2" width="7.7109375" style="6" customWidth="1"/>
    <col min="3" max="3" width="6.42578125" style="7" customWidth="1"/>
    <col min="4" max="4" width="94.28515625" style="8" customWidth="1"/>
    <col min="5" max="5" width="15.5703125" style="4" customWidth="1"/>
    <col min="6" max="6" width="16.28515625" style="4" customWidth="1"/>
    <col min="7" max="11" width="15.5703125" style="4" customWidth="1"/>
    <col min="12" max="12" width="7.42578125" style="5" customWidth="1"/>
    <col min="13" max="17" width="15.5703125" style="5" customWidth="1"/>
    <col min="18" max="18" width="7.42578125" style="5" customWidth="1"/>
    <col min="19" max="21" width="15.5703125" style="5" customWidth="1"/>
    <col min="22" max="22" width="15.42578125" style="5" bestFit="1" customWidth="1"/>
    <col min="23" max="23" width="15.5703125" style="5" customWidth="1"/>
    <col min="24" max="24" width="18.85546875" style="5" customWidth="1"/>
    <col min="25" max="28" width="20.5703125" style="5" customWidth="1"/>
    <col min="29" max="29" width="70.42578125" style="5" customWidth="1"/>
    <col min="30" max="16384" width="9.140625" style="5"/>
  </cols>
  <sheetData>
    <row r="2" spans="1:29" ht="32.25" customHeight="1">
      <c r="A2" s="1"/>
      <c r="B2" s="1"/>
      <c r="C2" s="2"/>
      <c r="D2" s="3" t="s">
        <v>198</v>
      </c>
      <c r="G2" s="181" t="str">
        <f>'MOD0186 (EE)'!G2</f>
        <v>JUNE-23  MOD0186</v>
      </c>
      <c r="H2" s="182"/>
      <c r="I2" s="182"/>
      <c r="J2" s="182"/>
      <c r="K2" s="183"/>
      <c r="M2" s="181" t="str">
        <f>'MOD0186 (EE)'!M2</f>
        <v>MAR-23  MOD0186</v>
      </c>
      <c r="N2" s="182"/>
      <c r="O2" s="182"/>
      <c r="P2" s="182"/>
      <c r="Q2" s="183"/>
      <c r="S2" s="181" t="s">
        <v>3</v>
      </c>
      <c r="T2" s="182"/>
      <c r="U2" s="182"/>
      <c r="V2" s="182"/>
      <c r="W2" s="183"/>
      <c r="Y2" s="181" t="s">
        <v>4</v>
      </c>
      <c r="Z2" s="182"/>
      <c r="AA2" s="182"/>
      <c r="AB2" s="182"/>
      <c r="AC2" s="183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.5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4" t="s">
        <v>14</v>
      </c>
      <c r="E6" s="185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G31</f>
        <v>338.14737624345599</v>
      </c>
      <c r="H8" s="24">
        <f t="shared" ref="H8:K8" si="0">H31</f>
        <v>483.9560913717803</v>
      </c>
      <c r="I8" s="24">
        <f>O8</f>
        <v>415.01083996767176</v>
      </c>
      <c r="J8" s="24">
        <f t="shared" si="0"/>
        <v>378.2916995475947</v>
      </c>
      <c r="K8" s="24">
        <f t="shared" si="0"/>
        <v>414.58840188740817</v>
      </c>
      <c r="L8" s="25"/>
      <c r="M8" s="24">
        <v>338.14737624345599</v>
      </c>
      <c r="N8" s="24">
        <v>483.9560913717803</v>
      </c>
      <c r="O8" s="24">
        <v>415.01083996767176</v>
      </c>
      <c r="P8" s="24">
        <v>411.64725426913247</v>
      </c>
      <c r="Q8" s="24">
        <v>411.09874748166885</v>
      </c>
      <c r="R8" s="26"/>
      <c r="S8" s="24">
        <f t="shared" ref="S8:W8" si="1">G8-M8</f>
        <v>0</v>
      </c>
      <c r="T8" s="24">
        <f t="shared" si="1"/>
        <v>0</v>
      </c>
      <c r="U8" s="24">
        <f t="shared" si="1"/>
        <v>0</v>
      </c>
      <c r="V8" s="24">
        <f t="shared" si="1"/>
        <v>-33.355554721537771</v>
      </c>
      <c r="W8" s="24">
        <f t="shared" si="1"/>
        <v>3.4896544057393157</v>
      </c>
      <c r="X8" s="27"/>
      <c r="Y8" s="169"/>
      <c r="Z8" s="170"/>
      <c r="AA8" s="170"/>
      <c r="AB8" s="170"/>
      <c r="AC8" s="171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2"/>
      <c r="Z9" s="173"/>
      <c r="AA9" s="173"/>
      <c r="AB9" s="173"/>
      <c r="AC9" s="174"/>
    </row>
    <row r="10" spans="1:29" ht="19.5" customHeight="1">
      <c r="B10" s="20">
        <f>B8+1</f>
        <v>2</v>
      </c>
      <c r="D10" s="178" t="s">
        <v>18</v>
      </c>
      <c r="E10" s="178"/>
      <c r="F10" s="29" t="s">
        <v>19</v>
      </c>
      <c r="G10" s="30">
        <f>G73</f>
        <v>-7.0083569943957008E-2</v>
      </c>
      <c r="H10" s="30">
        <f>H73</f>
        <v>3.7906054103509008E-2</v>
      </c>
      <c r="I10" s="30">
        <f>O10</f>
        <v>3.9491349775719886E-3</v>
      </c>
      <c r="J10" s="30">
        <f t="shared" ref="J10:K10" si="2">J73</f>
        <v>-3.6545743908590667E-2</v>
      </c>
      <c r="K10" s="30">
        <f t="shared" si="2"/>
        <v>5.4676839827638934E-2</v>
      </c>
      <c r="L10" s="31"/>
      <c r="M10" s="30">
        <v>-7.0083569943957008E-2</v>
      </c>
      <c r="N10" s="30">
        <v>3.7906054103509008E-2</v>
      </c>
      <c r="O10" s="30">
        <v>3.9491349775719886E-3</v>
      </c>
      <c r="P10" s="30">
        <v>2.0009026269445895E-2</v>
      </c>
      <c r="Q10" s="30">
        <v>-4.5235495572182316E-4</v>
      </c>
      <c r="R10" s="31"/>
      <c r="S10" s="30">
        <f t="shared" ref="S10:W12" si="3">G10-M10</f>
        <v>0</v>
      </c>
      <c r="T10" s="30">
        <f t="shared" si="3"/>
        <v>0</v>
      </c>
      <c r="U10" s="30">
        <f t="shared" si="3"/>
        <v>0</v>
      </c>
      <c r="V10" s="30">
        <f t="shared" si="3"/>
        <v>-5.6554770178036562E-2</v>
      </c>
      <c r="W10" s="30">
        <f t="shared" si="3"/>
        <v>5.5129194783360758E-2</v>
      </c>
      <c r="Y10" s="172"/>
      <c r="Z10" s="173"/>
      <c r="AA10" s="173"/>
      <c r="AB10" s="173"/>
      <c r="AC10" s="174"/>
    </row>
    <row r="11" spans="1:29" ht="19.5" customHeight="1">
      <c r="B11" s="20">
        <f t="shared" ref="B11" si="4">B10+1</f>
        <v>3</v>
      </c>
      <c r="D11" s="178" t="s">
        <v>20</v>
      </c>
      <c r="E11" s="178"/>
      <c r="F11" s="29" t="s">
        <v>19</v>
      </c>
      <c r="G11" s="30">
        <f>G61</f>
        <v>0.29995631792875493</v>
      </c>
      <c r="H11" s="30">
        <f>H61</f>
        <v>0.39425042703365393</v>
      </c>
      <c r="I11" s="30">
        <f t="shared" ref="I11:K11" si="5">I61</f>
        <v>-0.43220825248416683</v>
      </c>
      <c r="J11" s="30">
        <f t="shared" si="5"/>
        <v>-0.13794518815297319</v>
      </c>
      <c r="K11" s="30">
        <f t="shared" si="5"/>
        <v>0.8692787754860769</v>
      </c>
      <c r="L11" s="31"/>
      <c r="M11" s="30">
        <v>0.29995631792875493</v>
      </c>
      <c r="N11" s="30">
        <v>0.39425042703365393</v>
      </c>
      <c r="O11" s="30">
        <v>-0.43194120626473453</v>
      </c>
      <c r="P11" s="30">
        <v>0.41534807750129343</v>
      </c>
      <c r="Q11" s="30">
        <v>-1.1995501258167063E-2</v>
      </c>
      <c r="R11" s="31"/>
      <c r="S11" s="30">
        <f t="shared" si="3"/>
        <v>0</v>
      </c>
      <c r="T11" s="30">
        <f t="shared" si="3"/>
        <v>0</v>
      </c>
      <c r="U11" s="30">
        <f t="shared" si="3"/>
        <v>-2.6704621943229867E-4</v>
      </c>
      <c r="V11" s="30">
        <f t="shared" si="3"/>
        <v>-0.55329326565426662</v>
      </c>
      <c r="W11" s="30">
        <f t="shared" si="3"/>
        <v>0.88127427674424397</v>
      </c>
      <c r="Y11" s="172"/>
      <c r="Z11" s="173"/>
      <c r="AA11" s="173"/>
      <c r="AB11" s="173"/>
      <c r="AC11" s="174"/>
    </row>
    <row r="12" spans="1:29" s="27" customFormat="1" ht="30.75" customHeight="1">
      <c r="A12" s="32"/>
      <c r="B12" s="20">
        <f>B11+1</f>
        <v>4</v>
      </c>
      <c r="C12" s="33"/>
      <c r="D12" s="179" t="s">
        <v>21</v>
      </c>
      <c r="E12" s="180"/>
      <c r="F12" s="23" t="s">
        <v>19</v>
      </c>
      <c r="G12" s="34">
        <v>-3.9184838858123849E-2</v>
      </c>
      <c r="H12" s="34">
        <f>(H8/G8)-1</f>
        <v>0.43119871799137188</v>
      </c>
      <c r="I12" s="34">
        <f t="shared" ref="I12:K12" si="6">(I8/H8)-1</f>
        <v>-0.14246179071469534</v>
      </c>
      <c r="J12" s="34">
        <f t="shared" si="6"/>
        <v>-8.8477545364688215E-2</v>
      </c>
      <c r="K12" s="34">
        <f t="shared" si="6"/>
        <v>9.5948979010697988E-2</v>
      </c>
      <c r="L12" s="35"/>
      <c r="M12" s="34">
        <v>-3.9184838858123849E-2</v>
      </c>
      <c r="N12" s="34">
        <v>0.43119871799137188</v>
      </c>
      <c r="O12" s="34">
        <v>-0.14246179071469534</v>
      </c>
      <c r="P12" s="34">
        <v>-8.1048140785944245E-3</v>
      </c>
      <c r="Q12" s="34">
        <v>-1.3324679850895693E-3</v>
      </c>
      <c r="R12" s="35"/>
      <c r="S12" s="34">
        <f t="shared" si="3"/>
        <v>0</v>
      </c>
      <c r="T12" s="34">
        <f t="shared" si="3"/>
        <v>0</v>
      </c>
      <c r="U12" s="34">
        <f t="shared" si="3"/>
        <v>0</v>
      </c>
      <c r="V12" s="34">
        <f t="shared" si="3"/>
        <v>-8.037273128609379E-2</v>
      </c>
      <c r="W12" s="34">
        <f t="shared" si="3"/>
        <v>9.7281446995787557E-2</v>
      </c>
      <c r="Y12" s="175"/>
      <c r="Z12" s="176"/>
      <c r="AA12" s="176"/>
      <c r="AB12" s="176"/>
      <c r="AC12" s="177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4" t="s">
        <v>22</v>
      </c>
      <c r="E15" s="185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v>318.62379430806823</v>
      </c>
      <c r="H17" s="39">
        <v>398.42305121591073</v>
      </c>
      <c r="I17" s="39">
        <v>325.67736079579527</v>
      </c>
      <c r="J17" s="39">
        <v>320.27168919511945</v>
      </c>
      <c r="K17" s="39">
        <v>328.64734194441201</v>
      </c>
      <c r="L17" s="40"/>
      <c r="M17" s="39">
        <v>318.62379430806823</v>
      </c>
      <c r="N17" s="39">
        <v>398.42305121591073</v>
      </c>
      <c r="O17" s="39">
        <v>343.60328584038422</v>
      </c>
      <c r="P17" s="39">
        <v>327.0901034686533</v>
      </c>
      <c r="Q17" s="39">
        <v>328.13255394739571</v>
      </c>
      <c r="R17" s="41"/>
      <c r="S17" s="39">
        <f t="shared" ref="S17:W22" si="7">G17-M17</f>
        <v>0</v>
      </c>
      <c r="T17" s="39">
        <f t="shared" si="7"/>
        <v>0</v>
      </c>
      <c r="U17" s="39">
        <f t="shared" si="7"/>
        <v>-17.925925044588951</v>
      </c>
      <c r="V17" s="39">
        <f t="shared" si="7"/>
        <v>-6.8184142735338469</v>
      </c>
      <c r="W17" s="39">
        <f t="shared" si="7"/>
        <v>0.51478799701629896</v>
      </c>
      <c r="Y17" s="169" t="s">
        <v>25</v>
      </c>
      <c r="Z17" s="170"/>
      <c r="AA17" s="170"/>
      <c r="AB17" s="170"/>
      <c r="AC17" s="171"/>
    </row>
    <row r="18" spans="1:29" ht="19.5" customHeight="1">
      <c r="B18" s="20">
        <f>B17+1</f>
        <v>6</v>
      </c>
      <c r="D18" s="28" t="s">
        <v>26</v>
      </c>
      <c r="E18" s="29" t="s">
        <v>27</v>
      </c>
      <c r="F18" s="29" t="s">
        <v>24</v>
      </c>
      <c r="G18" s="39">
        <v>0</v>
      </c>
      <c r="H18" s="39">
        <v>0.11280081741773791</v>
      </c>
      <c r="I18" s="39">
        <v>1.0962210338680893</v>
      </c>
      <c r="J18" s="39">
        <v>1.3622794117647055</v>
      </c>
      <c r="K18" s="39">
        <v>1.4550000000000001</v>
      </c>
      <c r="L18" s="40"/>
      <c r="M18" s="39">
        <v>0</v>
      </c>
      <c r="N18" s="39">
        <v>0.11280081741773791</v>
      </c>
      <c r="O18" s="39">
        <v>1.0962210338680893</v>
      </c>
      <c r="P18" s="39">
        <v>1.3622794117647055</v>
      </c>
      <c r="Q18" s="39">
        <v>1.4550000000000001</v>
      </c>
      <c r="R18" s="41"/>
      <c r="S18" s="39">
        <f t="shared" si="7"/>
        <v>0</v>
      </c>
      <c r="T18" s="39">
        <f t="shared" si="7"/>
        <v>0</v>
      </c>
      <c r="U18" s="39">
        <f t="shared" si="7"/>
        <v>0</v>
      </c>
      <c r="V18" s="39">
        <f t="shared" si="7"/>
        <v>0</v>
      </c>
      <c r="W18" s="39">
        <f t="shared" si="7"/>
        <v>0</v>
      </c>
      <c r="Y18" s="172"/>
      <c r="Z18" s="173"/>
      <c r="AA18" s="173"/>
      <c r="AB18" s="173"/>
      <c r="AC18" s="174"/>
    </row>
    <row r="19" spans="1:29" ht="19.5" customHeight="1">
      <c r="B19" s="20">
        <f>B18+1</f>
        <v>7</v>
      </c>
      <c r="D19" s="28" t="s">
        <v>28</v>
      </c>
      <c r="E19" s="29" t="s">
        <v>29</v>
      </c>
      <c r="F19" s="29" t="s">
        <v>24</v>
      </c>
      <c r="G19" s="39">
        <v>1.7082326729376533E-2</v>
      </c>
      <c r="H19" s="39">
        <v>-7.0993072540795777E-3</v>
      </c>
      <c r="I19" s="39">
        <v>-7.0993072540795777E-3</v>
      </c>
      <c r="J19" s="39">
        <v>-7.0993072540795777E-3</v>
      </c>
      <c r="K19" s="39">
        <v>-7.0993072540795777E-3</v>
      </c>
      <c r="L19" s="40"/>
      <c r="M19" s="39">
        <v>1.7082326729376533E-2</v>
      </c>
      <c r="N19" s="39">
        <v>-7.0993072540795777E-3</v>
      </c>
      <c r="O19" s="39">
        <v>-7.0993072540795777E-3</v>
      </c>
      <c r="P19" s="39">
        <v>-7.0993072540795777E-3</v>
      </c>
      <c r="Q19" s="39">
        <v>-7.0993072540795777E-3</v>
      </c>
      <c r="R19" s="41"/>
      <c r="S19" s="39">
        <f t="shared" si="7"/>
        <v>0</v>
      </c>
      <c r="T19" s="39">
        <f t="shared" si="7"/>
        <v>0</v>
      </c>
      <c r="U19" s="39">
        <f t="shared" si="7"/>
        <v>0</v>
      </c>
      <c r="V19" s="39">
        <f t="shared" si="7"/>
        <v>0</v>
      </c>
      <c r="W19" s="39">
        <f t="shared" si="7"/>
        <v>0</v>
      </c>
      <c r="Y19" s="172"/>
      <c r="Z19" s="173"/>
      <c r="AA19" s="173"/>
      <c r="AB19" s="173"/>
      <c r="AC19" s="174"/>
    </row>
    <row r="20" spans="1:29" ht="19.5" customHeight="1">
      <c r="B20" s="20">
        <f t="shared" ref="B20:B21" si="8">B19+1</f>
        <v>8</v>
      </c>
      <c r="D20" s="28" t="s">
        <v>30</v>
      </c>
      <c r="E20" s="29" t="s">
        <v>31</v>
      </c>
      <c r="F20" s="29" t="s">
        <v>24</v>
      </c>
      <c r="G20" s="39">
        <v>2.7042335447684618</v>
      </c>
      <c r="H20" s="39">
        <v>2.2782998802802998</v>
      </c>
      <c r="I20" s="39">
        <v>2.5881499670810397</v>
      </c>
      <c r="J20" s="39">
        <v>2.8616389670810394</v>
      </c>
      <c r="K20" s="39">
        <v>2.7599612264192395</v>
      </c>
      <c r="L20" s="40"/>
      <c r="M20" s="39">
        <v>2.7042335447684618</v>
      </c>
      <c r="N20" s="39">
        <v>2.2782998802802998</v>
      </c>
      <c r="O20" s="39">
        <v>2.5881499670810397</v>
      </c>
      <c r="P20" s="39">
        <v>2.8616389670810394</v>
      </c>
      <c r="Q20" s="39">
        <v>2.7599612264192395</v>
      </c>
      <c r="R20" s="41"/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  <c r="W20" s="39">
        <f t="shared" si="7"/>
        <v>0</v>
      </c>
      <c r="Y20" s="172"/>
      <c r="Z20" s="173"/>
      <c r="AA20" s="173"/>
      <c r="AB20" s="173"/>
      <c r="AC20" s="174"/>
    </row>
    <row r="21" spans="1:29" ht="19.5" customHeight="1">
      <c r="B21" s="20">
        <f t="shared" si="8"/>
        <v>9</v>
      </c>
      <c r="D21" s="28" t="s">
        <v>32</v>
      </c>
      <c r="E21" s="29" t="s">
        <v>33</v>
      </c>
      <c r="F21" s="29" t="s">
        <v>24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7"/>
        <v>0</v>
      </c>
      <c r="T21" s="39">
        <f t="shared" si="7"/>
        <v>0</v>
      </c>
      <c r="U21" s="39">
        <f t="shared" si="7"/>
        <v>0</v>
      </c>
      <c r="V21" s="39">
        <f t="shared" si="7"/>
        <v>0</v>
      </c>
      <c r="W21" s="39">
        <f t="shared" si="7"/>
        <v>0</v>
      </c>
      <c r="Y21" s="172"/>
      <c r="Z21" s="173"/>
      <c r="AA21" s="173"/>
      <c r="AB21" s="173"/>
      <c r="AC21" s="174"/>
    </row>
    <row r="22" spans="1:29" s="27" customFormat="1" ht="29.25" customHeight="1">
      <c r="A22" s="42"/>
      <c r="B22" s="20">
        <f>B21+1</f>
        <v>10</v>
      </c>
      <c r="C22" s="43"/>
      <c r="D22" s="21" t="s">
        <v>34</v>
      </c>
      <c r="E22" s="44" t="s">
        <v>35</v>
      </c>
      <c r="F22" s="45" t="s">
        <v>24</v>
      </c>
      <c r="G22" s="46">
        <f>SUM(G17:G21)</f>
        <v>321.34511017956606</v>
      </c>
      <c r="H22" s="46">
        <v>400.80705260635472</v>
      </c>
      <c r="I22" s="46">
        <f t="shared" ref="I22:K22" si="9">SUM(I17:I21)</f>
        <v>329.35463248949031</v>
      </c>
      <c r="J22" s="46">
        <f t="shared" si="9"/>
        <v>324.48850826671111</v>
      </c>
      <c r="K22" s="46">
        <f t="shared" si="9"/>
        <v>332.85520386357717</v>
      </c>
      <c r="L22" s="25"/>
      <c r="M22" s="46">
        <v>321.34511017956606</v>
      </c>
      <c r="N22" s="46">
        <v>400.80705260635472</v>
      </c>
      <c r="O22" s="46">
        <v>347.28055753407926</v>
      </c>
      <c r="P22" s="46">
        <v>331.30692254024495</v>
      </c>
      <c r="Q22" s="46">
        <v>332.34041586656087</v>
      </c>
      <c r="R22" s="26"/>
      <c r="S22" s="46">
        <f t="shared" si="7"/>
        <v>0</v>
      </c>
      <c r="T22" s="46">
        <f t="shared" si="7"/>
        <v>0</v>
      </c>
      <c r="U22" s="46">
        <f t="shared" si="7"/>
        <v>-17.925925044588951</v>
      </c>
      <c r="V22" s="46">
        <f t="shared" si="7"/>
        <v>-6.8184142735338469</v>
      </c>
      <c r="W22" s="46">
        <f t="shared" si="7"/>
        <v>0.51478799701629896</v>
      </c>
      <c r="Y22" s="175"/>
      <c r="Z22" s="176"/>
      <c r="AA22" s="176"/>
      <c r="AB22" s="176"/>
      <c r="AC22" s="177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36</v>
      </c>
      <c r="E24" s="57" t="s">
        <v>37</v>
      </c>
      <c r="F24" s="58"/>
      <c r="G24" s="62">
        <f>'MOD0186 (EE)'!G24</f>
        <v>1.0525261314284649</v>
      </c>
      <c r="H24" s="62">
        <v>1.118876650760557</v>
      </c>
      <c r="I24" s="62">
        <f>'MOD0186 (EE)'!I24</f>
        <v>1.2360034766257399</v>
      </c>
      <c r="J24" s="62">
        <f>'MOD0186 (EE)'!J24</f>
        <v>1.2450319245860968</v>
      </c>
      <c r="K24" s="62">
        <f>'MOD0186 (EE)'!K24</f>
        <v>1.248156029182222</v>
      </c>
      <c r="M24" s="62">
        <v>1.0525261314284649</v>
      </c>
      <c r="N24" s="62">
        <v>1.118876650760557</v>
      </c>
      <c r="O24" s="62">
        <v>1.2411966917132644</v>
      </c>
      <c r="P24" s="62">
        <v>1.2451864149158316</v>
      </c>
      <c r="Q24" s="62">
        <v>1.2395712150403304</v>
      </c>
      <c r="S24" s="62">
        <f t="shared" ref="S24:W26" si="10">G24-M24</f>
        <v>0</v>
      </c>
      <c r="T24" s="62">
        <f t="shared" si="10"/>
        <v>0</v>
      </c>
      <c r="U24" s="62">
        <f t="shared" si="10"/>
        <v>-5.1932150875244609E-3</v>
      </c>
      <c r="V24" s="62">
        <f t="shared" si="10"/>
        <v>-1.5449032973480215E-4</v>
      </c>
      <c r="W24" s="62">
        <f t="shared" si="10"/>
        <v>8.5848141418916057E-3</v>
      </c>
      <c r="Y24" s="191" t="s">
        <v>38</v>
      </c>
      <c r="Z24" s="192"/>
      <c r="AA24" s="192"/>
      <c r="AB24" s="192"/>
      <c r="AC24" s="193"/>
    </row>
    <row r="25" spans="1:29" ht="19.5" customHeight="1">
      <c r="B25" s="20">
        <f>B24+1</f>
        <v>12</v>
      </c>
      <c r="D25" s="28" t="s">
        <v>39</v>
      </c>
      <c r="E25" s="63"/>
      <c r="F25" s="29" t="s">
        <v>17</v>
      </c>
      <c r="G25" s="39">
        <f>G26-G22</f>
        <v>16.879015491186408</v>
      </c>
      <c r="H25" s="39">
        <v>47.646600015053821</v>
      </c>
      <c r="I25" s="39">
        <f t="shared" ref="I25:K25" si="11">I26-I22</f>
        <v>77.728838310312597</v>
      </c>
      <c r="J25" s="39">
        <f t="shared" si="11"/>
        <v>79.510043686663778</v>
      </c>
      <c r="K25" s="39">
        <f t="shared" si="11"/>
        <v>82.600025683424292</v>
      </c>
      <c r="L25" s="40"/>
      <c r="M25" s="39">
        <v>16.879015491186408</v>
      </c>
      <c r="N25" s="39">
        <v>47.646600015053821</v>
      </c>
      <c r="O25" s="39">
        <v>83.76292157355789</v>
      </c>
      <c r="P25" s="39">
        <v>81.231956574439778</v>
      </c>
      <c r="Q25" s="39">
        <v>79.619197236160687</v>
      </c>
      <c r="R25" s="41"/>
      <c r="S25" s="39">
        <f t="shared" si="10"/>
        <v>0</v>
      </c>
      <c r="T25" s="39">
        <f t="shared" si="10"/>
        <v>0</v>
      </c>
      <c r="U25" s="39">
        <f t="shared" si="10"/>
        <v>-6.034083263245293</v>
      </c>
      <c r="V25" s="39">
        <f t="shared" si="10"/>
        <v>-1.7219128877759999</v>
      </c>
      <c r="W25" s="39">
        <f t="shared" si="10"/>
        <v>2.9808284472636046</v>
      </c>
      <c r="Y25" s="194"/>
      <c r="Z25" s="195"/>
      <c r="AA25" s="195"/>
      <c r="AB25" s="195"/>
      <c r="AC25" s="196"/>
    </row>
    <row r="26" spans="1:29" s="27" customFormat="1" ht="29.25" customHeight="1">
      <c r="A26" s="42"/>
      <c r="B26" s="20">
        <f t="shared" ref="B26" si="12">B25+1</f>
        <v>13</v>
      </c>
      <c r="C26" s="43"/>
      <c r="D26" s="21" t="s">
        <v>40</v>
      </c>
      <c r="E26" s="22" t="str">
        <f>E22</f>
        <v>Rt</v>
      </c>
      <c r="F26" s="23" t="s">
        <v>17</v>
      </c>
      <c r="G26" s="24">
        <v>338.22412567075247</v>
      </c>
      <c r="H26" s="24">
        <v>448.45365262140854</v>
      </c>
      <c r="I26" s="24">
        <v>407.08347079980291</v>
      </c>
      <c r="J26" s="24">
        <v>403.99855195337489</v>
      </c>
      <c r="K26" s="24">
        <v>415.45522954700147</v>
      </c>
      <c r="L26" s="25"/>
      <c r="M26" s="24">
        <v>338.22412567075247</v>
      </c>
      <c r="N26" s="24">
        <v>448.45365262140854</v>
      </c>
      <c r="O26" s="24">
        <v>431.04347910763715</v>
      </c>
      <c r="P26" s="24">
        <v>412.53887911468473</v>
      </c>
      <c r="Q26" s="24">
        <v>411.95961310272156</v>
      </c>
      <c r="R26" s="26"/>
      <c r="S26" s="24">
        <f t="shared" si="10"/>
        <v>0</v>
      </c>
      <c r="T26" s="24">
        <f>T25+T22</f>
        <v>0</v>
      </c>
      <c r="U26" s="24">
        <f t="shared" ref="U26:W26" si="13">U25+U22</f>
        <v>-23.960008307834244</v>
      </c>
      <c r="V26" s="24">
        <f t="shared" si="13"/>
        <v>-8.5403271613098468</v>
      </c>
      <c r="W26" s="24">
        <f t="shared" si="13"/>
        <v>3.4956164442799036</v>
      </c>
      <c r="Y26" s="188"/>
      <c r="Z26" s="189"/>
      <c r="AA26" s="189"/>
      <c r="AB26" s="189"/>
      <c r="AC26" s="190"/>
    </row>
    <row r="27" spans="1:29" ht="12.75" customHeight="1">
      <c r="B27" s="64"/>
      <c r="D27" s="65"/>
      <c r="E27" s="66"/>
      <c r="F27" s="67"/>
      <c r="G27" s="68"/>
      <c r="H27" s="69"/>
      <c r="I27" s="69"/>
      <c r="J27" s="69"/>
      <c r="K27" s="69"/>
      <c r="L27" s="40"/>
      <c r="M27" s="69"/>
      <c r="N27" s="69"/>
      <c r="O27" s="69"/>
      <c r="P27" s="69"/>
      <c r="Q27" s="69"/>
      <c r="R27" s="41"/>
      <c r="S27" s="70"/>
      <c r="T27" s="70"/>
      <c r="U27" s="70"/>
      <c r="V27" s="70"/>
      <c r="W27" s="70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41</v>
      </c>
      <c r="E28" s="29" t="s">
        <v>42</v>
      </c>
      <c r="F28" s="29" t="s">
        <v>17</v>
      </c>
      <c r="G28" s="39">
        <f>G31-G26-G29-G30</f>
        <v>-1.5775907577309314</v>
      </c>
      <c r="H28" s="39">
        <v>28.504327292470691</v>
      </c>
      <c r="I28" s="39">
        <v>-16.553997362162811</v>
      </c>
      <c r="J28" s="39">
        <v>-24.8141822601551</v>
      </c>
      <c r="K28" s="39">
        <v>0</v>
      </c>
      <c r="L28" s="40"/>
      <c r="M28" s="39">
        <v>-1.5775907577309314</v>
      </c>
      <c r="N28" s="39">
        <v>28.504327292470691</v>
      </c>
      <c r="O28" s="39">
        <v>-16.553997362162811</v>
      </c>
      <c r="P28" s="39">
        <v>0</v>
      </c>
      <c r="Q28" s="39">
        <v>0</v>
      </c>
      <c r="R28" s="41"/>
      <c r="S28" s="39">
        <f t="shared" ref="S28:W32" si="14">G28-M28</f>
        <v>0</v>
      </c>
      <c r="T28" s="39">
        <f t="shared" si="14"/>
        <v>0</v>
      </c>
      <c r="U28" s="39">
        <f t="shared" si="14"/>
        <v>0</v>
      </c>
      <c r="V28" s="39">
        <f t="shared" si="14"/>
        <v>-24.8141822601551</v>
      </c>
      <c r="W28" s="39">
        <f t="shared" si="14"/>
        <v>0</v>
      </c>
      <c r="Y28" s="191" t="s">
        <v>43</v>
      </c>
      <c r="Z28" s="192"/>
      <c r="AA28" s="192"/>
      <c r="AB28" s="192"/>
      <c r="AC28" s="193"/>
    </row>
    <row r="29" spans="1:29" ht="19.5" customHeight="1">
      <c r="B29" s="20">
        <f>B28+1</f>
        <v>15</v>
      </c>
      <c r="D29" s="28" t="s">
        <v>44</v>
      </c>
      <c r="E29" s="29" t="s">
        <v>45</v>
      </c>
      <c r="F29" s="29" t="s">
        <v>17</v>
      </c>
      <c r="G29" s="39">
        <v>1.4277213986751567</v>
      </c>
      <c r="H29" s="39">
        <v>0.88377098115382624</v>
      </c>
      <c r="I29" s="39">
        <v>1.4223726115954793</v>
      </c>
      <c r="J29" s="39">
        <v>0</v>
      </c>
      <c r="K29" s="39">
        <v>0</v>
      </c>
      <c r="L29" s="40"/>
      <c r="M29" s="39">
        <v>1.4277213986751567</v>
      </c>
      <c r="N29" s="39">
        <v>0.88377098115382624</v>
      </c>
      <c r="O29" s="39">
        <v>1.4223726115954793</v>
      </c>
      <c r="P29" s="39">
        <v>0</v>
      </c>
      <c r="Q29" s="39">
        <v>0</v>
      </c>
      <c r="R29" s="41"/>
      <c r="S29" s="39">
        <f t="shared" si="14"/>
        <v>0</v>
      </c>
      <c r="T29" s="39">
        <f t="shared" si="14"/>
        <v>0</v>
      </c>
      <c r="U29" s="39">
        <f t="shared" si="14"/>
        <v>0</v>
      </c>
      <c r="V29" s="39">
        <f t="shared" si="14"/>
        <v>0</v>
      </c>
      <c r="W29" s="39">
        <f t="shared" si="14"/>
        <v>0</v>
      </c>
      <c r="Y29" s="194"/>
      <c r="Z29" s="195"/>
      <c r="AA29" s="195"/>
      <c r="AB29" s="195"/>
      <c r="AC29" s="196"/>
    </row>
    <row r="30" spans="1:29" ht="19.5" customHeight="1">
      <c r="B30" s="20">
        <f t="shared" ref="B30" si="15">B29+1</f>
        <v>16</v>
      </c>
      <c r="D30" s="28" t="s">
        <v>46</v>
      </c>
      <c r="E30" s="29" t="s">
        <v>47</v>
      </c>
      <c r="F30" s="29" t="s">
        <v>17</v>
      </c>
      <c r="G30" s="39">
        <v>7.3119931759297874E-2</v>
      </c>
      <c r="H30" s="39">
        <v>6.1143404767472456</v>
      </c>
      <c r="I30" s="39">
        <v>-0.89724451025455354</v>
      </c>
      <c r="J30" s="39">
        <v>-0.89267014562504909</v>
      </c>
      <c r="K30" s="39">
        <v>-0.86682765959331953</v>
      </c>
      <c r="L30" s="40"/>
      <c r="M30" s="39">
        <v>7.3119931759297874E-2</v>
      </c>
      <c r="N30" s="39">
        <v>6.1143404767472456</v>
      </c>
      <c r="O30" s="39">
        <v>-0.90101438939807588</v>
      </c>
      <c r="P30" s="39">
        <v>-0.89162484555223553</v>
      </c>
      <c r="Q30" s="39">
        <v>-0.86086562105272535</v>
      </c>
      <c r="R30" s="41"/>
      <c r="S30" s="39">
        <f t="shared" si="14"/>
        <v>0</v>
      </c>
      <c r="T30" s="39">
        <f t="shared" si="14"/>
        <v>0</v>
      </c>
      <c r="U30" s="39">
        <f t="shared" si="14"/>
        <v>3.7698791435223367E-3</v>
      </c>
      <c r="V30" s="39">
        <f t="shared" si="14"/>
        <v>-1.0453000728135597E-3</v>
      </c>
      <c r="W30" s="39">
        <f t="shared" si="14"/>
        <v>-5.9620385405941834E-3</v>
      </c>
      <c r="Y30" s="188"/>
      <c r="Z30" s="189"/>
      <c r="AA30" s="189"/>
      <c r="AB30" s="189"/>
      <c r="AC30" s="190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v>338.14737624345599</v>
      </c>
      <c r="H31" s="24">
        <v>483.9560913717803</v>
      </c>
      <c r="I31" s="24">
        <v>415.01460984681529</v>
      </c>
      <c r="J31" s="24">
        <v>378.2916995475947</v>
      </c>
      <c r="K31" s="24">
        <v>414.58840188740817</v>
      </c>
      <c r="L31" s="25"/>
      <c r="M31" s="24">
        <v>338.14737624345599</v>
      </c>
      <c r="N31" s="24">
        <v>483.9560913717803</v>
      </c>
      <c r="O31" s="24">
        <v>415.01083996767176</v>
      </c>
      <c r="P31" s="24">
        <v>411.64725426913247</v>
      </c>
      <c r="Q31" s="24">
        <v>411.09874748166885</v>
      </c>
      <c r="R31" s="26"/>
      <c r="S31" s="24">
        <f t="shared" si="14"/>
        <v>0</v>
      </c>
      <c r="T31" s="24">
        <f t="shared" si="14"/>
        <v>0</v>
      </c>
      <c r="U31" s="24">
        <f t="shared" si="14"/>
        <v>3.7698791435332168E-3</v>
      </c>
      <c r="V31" s="24">
        <f t="shared" si="14"/>
        <v>-33.355554721537771</v>
      </c>
      <c r="W31" s="24">
        <f t="shared" si="14"/>
        <v>3.4896544057393157</v>
      </c>
      <c r="Y31" s="188"/>
      <c r="Z31" s="189"/>
      <c r="AA31" s="189"/>
      <c r="AB31" s="189"/>
      <c r="AC31" s="190"/>
    </row>
    <row r="32" spans="1:29" s="78" customFormat="1" ht="19.5" customHeight="1">
      <c r="A32" s="71"/>
      <c r="B32" s="20">
        <f>B31+1</f>
        <v>18</v>
      </c>
      <c r="C32" s="72"/>
      <c r="D32" s="73" t="s">
        <v>48</v>
      </c>
      <c r="E32" s="74" t="s">
        <v>16</v>
      </c>
      <c r="F32" s="75" t="s">
        <v>17</v>
      </c>
      <c r="G32" s="76">
        <v>349.06131160799424</v>
      </c>
      <c r="H32" s="76">
        <v>486.57670429205257</v>
      </c>
      <c r="I32" s="76">
        <v>391.05460153898105</v>
      </c>
      <c r="J32" s="76">
        <v>378.2916995475947</v>
      </c>
      <c r="K32" s="76">
        <v>414.58840188740817</v>
      </c>
      <c r="L32" s="77"/>
      <c r="M32" s="76">
        <v>349.06131160799424</v>
      </c>
      <c r="N32" s="76">
        <v>486.54592845671181</v>
      </c>
      <c r="O32" s="76">
        <v>415.01083996767176</v>
      </c>
      <c r="P32" s="76">
        <v>411.64725426913247</v>
      </c>
      <c r="Q32" s="76">
        <v>411.09874748166885</v>
      </c>
      <c r="R32" s="77"/>
      <c r="S32" s="76">
        <f t="shared" si="14"/>
        <v>0</v>
      </c>
      <c r="T32" s="76">
        <f t="shared" si="14"/>
        <v>3.0775835340762114E-2</v>
      </c>
      <c r="U32" s="76">
        <f t="shared" si="14"/>
        <v>-23.95623842869071</v>
      </c>
      <c r="V32" s="76">
        <f t="shared" si="14"/>
        <v>-33.355554721537771</v>
      </c>
      <c r="W32" s="76">
        <f t="shared" si="14"/>
        <v>3.4896544057393157</v>
      </c>
      <c r="Y32" s="188"/>
      <c r="Z32" s="189"/>
      <c r="AA32" s="189"/>
      <c r="AB32" s="189"/>
      <c r="AC32" s="190"/>
    </row>
    <row r="33" spans="1:29" ht="12.75" customHeight="1">
      <c r="B33" s="79"/>
      <c r="D33" s="80"/>
      <c r="E33" s="81"/>
      <c r="F33" s="81"/>
      <c r="G33" s="82"/>
      <c r="H33" s="82"/>
      <c r="I33" s="82"/>
      <c r="J33" s="82"/>
      <c r="K33" s="82"/>
      <c r="L33" s="40"/>
      <c r="M33" s="82"/>
      <c r="N33" s="82"/>
      <c r="O33" s="82"/>
      <c r="P33" s="82"/>
      <c r="Q33" s="82"/>
      <c r="R33" s="41"/>
      <c r="S33" s="83"/>
      <c r="T33" s="83"/>
      <c r="U33" s="83"/>
      <c r="V33" s="83"/>
      <c r="W33" s="83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49</v>
      </c>
      <c r="E34" s="29" t="s">
        <v>50</v>
      </c>
      <c r="F34" s="29" t="s">
        <v>17</v>
      </c>
      <c r="G34" s="39">
        <v>338.14737624345599</v>
      </c>
      <c r="H34" s="39">
        <v>483.9560913717803</v>
      </c>
      <c r="I34" s="39">
        <v>414.92803805497255</v>
      </c>
      <c r="J34" s="39">
        <f t="shared" ref="J34:K34" si="16">J31</f>
        <v>378.2916995475947</v>
      </c>
      <c r="K34" s="39">
        <f t="shared" si="16"/>
        <v>414.58840188740817</v>
      </c>
      <c r="L34" s="40"/>
      <c r="M34" s="39">
        <v>338.14737624345599</v>
      </c>
      <c r="N34" s="39">
        <v>483.9560913717803</v>
      </c>
      <c r="O34" s="39">
        <v>414.92803805497255</v>
      </c>
      <c r="P34" s="39">
        <v>411.64725426913247</v>
      </c>
      <c r="Q34" s="39">
        <v>411.09874748166885</v>
      </c>
      <c r="R34" s="41"/>
      <c r="S34" s="39">
        <f t="shared" ref="S34:W35" si="17">G34-M34</f>
        <v>0</v>
      </c>
      <c r="T34" s="39">
        <f t="shared" si="17"/>
        <v>0</v>
      </c>
      <c r="U34" s="39">
        <f t="shared" si="17"/>
        <v>0</v>
      </c>
      <c r="V34" s="39">
        <f t="shared" si="17"/>
        <v>-33.355554721537771</v>
      </c>
      <c r="W34" s="39">
        <f t="shared" si="17"/>
        <v>3.4896544057393157</v>
      </c>
      <c r="Y34" s="188"/>
      <c r="Z34" s="189"/>
      <c r="AA34" s="189"/>
      <c r="AB34" s="189"/>
      <c r="AC34" s="190"/>
    </row>
    <row r="35" spans="1:29" ht="19.5" customHeight="1">
      <c r="B35" s="20">
        <f>B34+1</f>
        <v>20</v>
      </c>
      <c r="D35" s="28" t="s">
        <v>51</v>
      </c>
      <c r="E35" s="29" t="s">
        <v>52</v>
      </c>
      <c r="F35" s="29" t="s">
        <v>17</v>
      </c>
      <c r="G35" s="39">
        <f>G34-G31</f>
        <v>0</v>
      </c>
      <c r="H35" s="39">
        <v>0</v>
      </c>
      <c r="I35" s="39">
        <f t="shared" ref="I35:K35" si="18">I34-I31</f>
        <v>-8.6571791842743551E-2</v>
      </c>
      <c r="J35" s="39">
        <f t="shared" si="18"/>
        <v>0</v>
      </c>
      <c r="K35" s="39">
        <f t="shared" si="18"/>
        <v>0</v>
      </c>
      <c r="L35" s="40"/>
      <c r="M35" s="39">
        <v>0</v>
      </c>
      <c r="N35" s="39">
        <v>0</v>
      </c>
      <c r="O35" s="39">
        <v>-8.2801912699210334E-2</v>
      </c>
      <c r="P35" s="39">
        <v>0</v>
      </c>
      <c r="Q35" s="39">
        <v>0</v>
      </c>
      <c r="R35" s="41"/>
      <c r="S35" s="39">
        <f t="shared" si="17"/>
        <v>0</v>
      </c>
      <c r="T35" s="39">
        <f t="shared" si="17"/>
        <v>0</v>
      </c>
      <c r="U35" s="39">
        <f t="shared" si="17"/>
        <v>-3.7698791435332168E-3</v>
      </c>
      <c r="V35" s="39">
        <f t="shared" si="17"/>
        <v>0</v>
      </c>
      <c r="W35" s="39">
        <f t="shared" si="17"/>
        <v>0</v>
      </c>
      <c r="Y35" s="188"/>
      <c r="Z35" s="189"/>
      <c r="AA35" s="189"/>
      <c r="AB35" s="189"/>
      <c r="AC35" s="190"/>
    </row>
    <row r="36" spans="1:29">
      <c r="D36" s="7"/>
      <c r="E36" s="7"/>
      <c r="F36" s="7"/>
      <c r="G36" s="84"/>
      <c r="H36" s="84"/>
      <c r="I36" s="84"/>
      <c r="J36" s="84"/>
      <c r="K36" s="84"/>
      <c r="L36" s="85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4"/>
      <c r="Y36" s="19"/>
      <c r="Z36" s="19"/>
      <c r="AA36" s="19"/>
      <c r="AB36" s="19"/>
      <c r="AC36" s="19"/>
    </row>
    <row r="37" spans="1:29" ht="31.5" customHeight="1">
      <c r="A37" s="42"/>
      <c r="B37" s="86"/>
      <c r="C37" s="43"/>
      <c r="D37" s="184" t="s">
        <v>53</v>
      </c>
      <c r="E37" s="185"/>
      <c r="F37" s="16"/>
      <c r="G37" s="87"/>
      <c r="H37" s="88"/>
      <c r="I37" s="88"/>
      <c r="J37" s="88"/>
      <c r="K37" s="89"/>
      <c r="L37" s="85"/>
      <c r="M37" s="87"/>
      <c r="N37" s="88"/>
      <c r="O37" s="88"/>
      <c r="P37" s="88"/>
      <c r="Q37" s="89"/>
      <c r="R37" s="85"/>
      <c r="S37" s="87"/>
      <c r="T37" s="88"/>
      <c r="U37" s="88"/>
      <c r="V37" s="88"/>
      <c r="W37" s="89"/>
      <c r="Y37" s="19"/>
      <c r="Z37" s="19"/>
      <c r="AA37" s="19"/>
      <c r="AB37" s="19"/>
      <c r="AC37" s="19"/>
    </row>
    <row r="38" spans="1:29">
      <c r="D38" s="7"/>
      <c r="E38" s="7"/>
      <c r="F38" s="7"/>
      <c r="G38" s="84"/>
      <c r="H38" s="84"/>
      <c r="I38" s="84"/>
      <c r="J38" s="84"/>
      <c r="K38" s="84"/>
      <c r="L38" s="85"/>
      <c r="M38" s="84"/>
      <c r="N38" s="84"/>
      <c r="O38" s="84"/>
      <c r="P38" s="84"/>
      <c r="Q38" s="84"/>
      <c r="R38" s="85"/>
      <c r="S38" s="84"/>
      <c r="T38" s="84"/>
      <c r="U38" s="84"/>
      <c r="V38" s="84"/>
      <c r="W38" s="84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6" t="s">
        <v>54</v>
      </c>
      <c r="E39" s="187"/>
      <c r="F39" s="29" t="s">
        <v>55</v>
      </c>
      <c r="G39" s="90">
        <v>14164.320258028309</v>
      </c>
      <c r="H39" s="90">
        <v>14198.850106533691</v>
      </c>
      <c r="I39" s="90">
        <v>13271.114504438889</v>
      </c>
      <c r="J39" s="90">
        <v>13271.114504438889</v>
      </c>
      <c r="K39" s="90">
        <v>13271.114504438889</v>
      </c>
      <c r="L39" s="41"/>
      <c r="M39" s="90">
        <v>14164.320258028309</v>
      </c>
      <c r="N39" s="90">
        <v>14198.850106533691</v>
      </c>
      <c r="O39" s="90">
        <v>13271.114504438889</v>
      </c>
      <c r="P39" s="90">
        <v>13271.114504438889</v>
      </c>
      <c r="Q39" s="90">
        <v>13271.114504438889</v>
      </c>
      <c r="R39" s="41"/>
      <c r="S39" s="91">
        <f t="shared" ref="S39:W42" si="19">G39-M39</f>
        <v>0</v>
      </c>
      <c r="T39" s="91">
        <f t="shared" si="19"/>
        <v>0</v>
      </c>
      <c r="U39" s="91">
        <f t="shared" si="19"/>
        <v>0</v>
      </c>
      <c r="V39" s="91">
        <f t="shared" si="19"/>
        <v>0</v>
      </c>
      <c r="W39" s="91">
        <f t="shared" si="19"/>
        <v>0</v>
      </c>
      <c r="Y39" s="188"/>
      <c r="Z39" s="189"/>
      <c r="AA39" s="189"/>
      <c r="AB39" s="189"/>
      <c r="AC39" s="190"/>
    </row>
    <row r="40" spans="1:29" ht="19.5" customHeight="1">
      <c r="B40" s="20">
        <f>B39+1</f>
        <v>22</v>
      </c>
      <c r="D40" s="186" t="s">
        <v>56</v>
      </c>
      <c r="E40" s="187"/>
      <c r="F40" s="29" t="s">
        <v>17</v>
      </c>
      <c r="G40" s="92">
        <v>126.24</v>
      </c>
      <c r="H40" s="92">
        <v>151.44</v>
      </c>
      <c r="I40" s="92">
        <v>144.25</v>
      </c>
      <c r="J40" s="92">
        <v>131.92980570317562</v>
      </c>
      <c r="K40" s="92">
        <v>139.13732166151735</v>
      </c>
      <c r="L40" s="93"/>
      <c r="M40" s="92">
        <v>126.24</v>
      </c>
      <c r="N40" s="92">
        <v>151.44</v>
      </c>
      <c r="O40" s="92">
        <v>152.66999999999999</v>
      </c>
      <c r="P40" s="92">
        <v>147.78321146606839</v>
      </c>
      <c r="Q40" s="92">
        <v>147.71636099798923</v>
      </c>
      <c r="R40" s="93"/>
      <c r="S40" s="94">
        <f t="shared" si="19"/>
        <v>0</v>
      </c>
      <c r="T40" s="94">
        <f t="shared" si="19"/>
        <v>0</v>
      </c>
      <c r="U40" s="94">
        <f t="shared" si="19"/>
        <v>-8.4199999999999875</v>
      </c>
      <c r="V40" s="94">
        <f t="shared" si="19"/>
        <v>-15.853405762892777</v>
      </c>
      <c r="W40" s="94">
        <f t="shared" si="19"/>
        <v>-8.5790393364718796</v>
      </c>
      <c r="Y40" s="188"/>
      <c r="Z40" s="189"/>
      <c r="AA40" s="189"/>
      <c r="AB40" s="189"/>
      <c r="AC40" s="190"/>
    </row>
    <row r="41" spans="1:29" ht="25.5" customHeight="1">
      <c r="B41" s="20">
        <f>B40+1</f>
        <v>23</v>
      </c>
      <c r="D41" s="197" t="s">
        <v>57</v>
      </c>
      <c r="E41" s="198"/>
      <c r="F41" s="95" t="s">
        <v>24</v>
      </c>
      <c r="G41" s="96">
        <f>G40/G24</f>
        <v>119.94001500814987</v>
      </c>
      <c r="H41" s="96">
        <f t="shared" ref="H41:K41" si="20">H40/H24</f>
        <v>135.35004050451727</v>
      </c>
      <c r="I41" s="96">
        <f t="shared" si="20"/>
        <v>116.70679146777084</v>
      </c>
      <c r="J41" s="96">
        <f t="shared" si="20"/>
        <v>105.96499824455093</v>
      </c>
      <c r="K41" s="96">
        <f t="shared" si="20"/>
        <v>111.47430161650429</v>
      </c>
      <c r="L41" s="93"/>
      <c r="M41" s="96">
        <v>119.94001500814987</v>
      </c>
      <c r="N41" s="96">
        <v>135.35004050451727</v>
      </c>
      <c r="O41" s="96">
        <v>123.00226146209316</v>
      </c>
      <c r="P41" s="96">
        <v>118.68360407389909</v>
      </c>
      <c r="Q41" s="96">
        <v>119.16730495648301</v>
      </c>
      <c r="R41" s="93"/>
      <c r="S41" s="96">
        <f t="shared" si="19"/>
        <v>0</v>
      </c>
      <c r="T41" s="96">
        <f t="shared" si="19"/>
        <v>0</v>
      </c>
      <c r="U41" s="96">
        <f t="shared" si="19"/>
        <v>-6.2954699943223176</v>
      </c>
      <c r="V41" s="96">
        <f t="shared" si="19"/>
        <v>-12.718605829348164</v>
      </c>
      <c r="W41" s="96">
        <f t="shared" si="19"/>
        <v>-7.6930033399787163</v>
      </c>
      <c r="Y41" s="188"/>
      <c r="Z41" s="189"/>
      <c r="AA41" s="189"/>
      <c r="AB41" s="189"/>
      <c r="AC41" s="190"/>
    </row>
    <row r="42" spans="1:29" ht="25.5" customHeight="1">
      <c r="B42" s="20">
        <f>B41+1</f>
        <v>24</v>
      </c>
      <c r="D42" s="199" t="s">
        <v>58</v>
      </c>
      <c r="E42" s="200"/>
      <c r="F42" s="97" t="s">
        <v>19</v>
      </c>
      <c r="G42" s="98">
        <v>-6.5719360568383678E-2</v>
      </c>
      <c r="H42" s="98">
        <v>0.19961977186311786</v>
      </c>
      <c r="I42" s="98">
        <v>-4.7477548864236607E-2</v>
      </c>
      <c r="J42" s="98">
        <v>-8.5408625974519148E-2</v>
      </c>
      <c r="K42" s="98">
        <v>5.4631445259289535E-2</v>
      </c>
      <c r="L42" s="99"/>
      <c r="M42" s="98">
        <v>-6.5719360568383678E-2</v>
      </c>
      <c r="N42" s="98">
        <v>0.19961977186311786</v>
      </c>
      <c r="O42" s="98">
        <v>8.1220285261489611E-3</v>
      </c>
      <c r="P42" s="98">
        <v>-3.2008832998831394E-2</v>
      </c>
      <c r="Q42" s="98">
        <v>-4.5235495572182316E-4</v>
      </c>
      <c r="R42" s="100"/>
      <c r="S42" s="101">
        <f t="shared" si="19"/>
        <v>0</v>
      </c>
      <c r="T42" s="101">
        <f t="shared" si="19"/>
        <v>0</v>
      </c>
      <c r="U42" s="101">
        <f t="shared" si="19"/>
        <v>-5.5599577390385568E-2</v>
      </c>
      <c r="V42" s="101">
        <f t="shared" si="19"/>
        <v>-5.3399792975687754E-2</v>
      </c>
      <c r="W42" s="101">
        <f t="shared" si="19"/>
        <v>5.5083800215011358E-2</v>
      </c>
      <c r="Y42" s="188"/>
      <c r="Z42" s="189"/>
      <c r="AA42" s="189"/>
      <c r="AB42" s="189"/>
      <c r="AC42" s="190"/>
    </row>
    <row r="43" spans="1:29">
      <c r="D43" s="7"/>
      <c r="E43" s="7"/>
      <c r="F43" s="7"/>
      <c r="G43" s="84"/>
      <c r="H43" s="84"/>
      <c r="I43" s="84"/>
      <c r="J43" s="84"/>
      <c r="K43" s="84"/>
      <c r="L43" s="85"/>
      <c r="M43" s="84"/>
      <c r="N43" s="84"/>
      <c r="O43" s="84"/>
      <c r="P43" s="84"/>
      <c r="Q43" s="84"/>
      <c r="R43" s="85"/>
      <c r="S43" s="84"/>
      <c r="T43" s="84"/>
      <c r="U43" s="84"/>
      <c r="V43" s="84"/>
      <c r="W43" s="84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4" t="s">
        <v>59</v>
      </c>
      <c r="E44" s="185"/>
      <c r="F44" s="16"/>
      <c r="G44" s="87"/>
      <c r="H44" s="88"/>
      <c r="I44" s="88"/>
      <c r="J44" s="88"/>
      <c r="K44" s="89"/>
      <c r="L44" s="85"/>
      <c r="M44" s="87"/>
      <c r="N44" s="88"/>
      <c r="O44" s="88"/>
      <c r="P44" s="88"/>
      <c r="Q44" s="89"/>
      <c r="R44" s="85"/>
      <c r="S44" s="87"/>
      <c r="T44" s="88"/>
      <c r="U44" s="88"/>
      <c r="V44" s="88"/>
      <c r="W44" s="89"/>
      <c r="Y44" s="19"/>
      <c r="Z44" s="19"/>
      <c r="AA44" s="19"/>
      <c r="AB44" s="19"/>
      <c r="AC44" s="19"/>
    </row>
    <row r="45" spans="1:29">
      <c r="D45" s="102"/>
      <c r="E45" s="102"/>
      <c r="F45" s="102"/>
      <c r="G45" s="103"/>
      <c r="H45" s="103"/>
      <c r="I45" s="103"/>
      <c r="J45" s="103"/>
      <c r="K45" s="103"/>
      <c r="L45" s="85"/>
      <c r="M45" s="103"/>
      <c r="N45" s="103"/>
      <c r="O45" s="103"/>
      <c r="P45" s="103"/>
      <c r="Q45" s="103"/>
      <c r="R45" s="85"/>
      <c r="S45" s="103"/>
      <c r="T45" s="103"/>
      <c r="U45" s="103"/>
      <c r="V45" s="103"/>
      <c r="W45" s="103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60</v>
      </c>
      <c r="E46" s="29" t="s">
        <v>61</v>
      </c>
      <c r="F46" s="29" t="s">
        <v>24</v>
      </c>
      <c r="G46" s="90">
        <f>G47/G24</f>
        <v>27.583285049716245</v>
      </c>
      <c r="H46" s="90">
        <f t="shared" ref="H46:K46" si="21">H47/H24</f>
        <v>28.553174857553991</v>
      </c>
      <c r="I46" s="90">
        <f t="shared" si="21"/>
        <v>18.487237734400654</v>
      </c>
      <c r="J46" s="90">
        <f t="shared" si="21"/>
        <v>21.85092587209288</v>
      </c>
      <c r="K46" s="90">
        <f t="shared" si="21"/>
        <v>28.704074582255942</v>
      </c>
      <c r="L46" s="41"/>
      <c r="M46" s="90">
        <v>27.583285049716245</v>
      </c>
      <c r="N46" s="90">
        <v>28.553174857553991</v>
      </c>
      <c r="O46" s="90">
        <v>24.693140368239511</v>
      </c>
      <c r="P46" s="90">
        <v>25.206067760728125</v>
      </c>
      <c r="Q46" s="90">
        <v>25.01652098218366</v>
      </c>
      <c r="R46" s="41"/>
      <c r="S46" s="90">
        <f t="shared" ref="S46:W52" si="22">G46-M46</f>
        <v>0</v>
      </c>
      <c r="T46" s="90">
        <f t="shared" si="22"/>
        <v>0</v>
      </c>
      <c r="U46" s="90">
        <f t="shared" si="22"/>
        <v>-6.205902633838857</v>
      </c>
      <c r="V46" s="90">
        <f t="shared" si="22"/>
        <v>-3.3551418886352451</v>
      </c>
      <c r="W46" s="90">
        <f t="shared" si="22"/>
        <v>3.6875536000722811</v>
      </c>
      <c r="Y46" s="191" t="s">
        <v>62</v>
      </c>
      <c r="Z46" s="192"/>
      <c r="AA46" s="192"/>
      <c r="AB46" s="192"/>
      <c r="AC46" s="193"/>
    </row>
    <row r="47" spans="1:29" s="110" customFormat="1" ht="19.5" customHeight="1">
      <c r="A47" s="6"/>
      <c r="B47" s="20">
        <f>B46+1</f>
        <v>26</v>
      </c>
      <c r="C47" s="105"/>
      <c r="D47" s="106" t="s">
        <v>63</v>
      </c>
      <c r="E47" s="107" t="s">
        <v>64</v>
      </c>
      <c r="F47" s="107" t="s">
        <v>17</v>
      </c>
      <c r="G47" s="108">
        <f>G85</f>
        <v>29.032128305466451</v>
      </c>
      <c r="H47" s="108">
        <f t="shared" ref="H47:K47" si="23">H85</f>
        <v>31.947480653200554</v>
      </c>
      <c r="I47" s="108">
        <f t="shared" si="23"/>
        <v>22.850290112925776</v>
      </c>
      <c r="J47" s="108">
        <f t="shared" si="23"/>
        <v>27.205100292519933</v>
      </c>
      <c r="K47" s="108">
        <f t="shared" si="23"/>
        <v>35.827163751938926</v>
      </c>
      <c r="L47" s="109"/>
      <c r="M47" s="108">
        <v>29.032128305466451</v>
      </c>
      <c r="N47" s="108">
        <v>31.947480653200554</v>
      </c>
      <c r="O47" s="108">
        <v>30.649044133070142</v>
      </c>
      <c r="P47" s="108">
        <v>31.386253149106576</v>
      </c>
      <c r="Q47" s="108">
        <v>31.009759309967318</v>
      </c>
      <c r="R47" s="109"/>
      <c r="S47" s="108">
        <f t="shared" si="22"/>
        <v>0</v>
      </c>
      <c r="T47" s="108">
        <f t="shared" si="22"/>
        <v>0</v>
      </c>
      <c r="U47" s="108">
        <f t="shared" si="22"/>
        <v>-7.798754020144365</v>
      </c>
      <c r="V47" s="108">
        <f t="shared" si="22"/>
        <v>-4.1811528565866425</v>
      </c>
      <c r="W47" s="108">
        <f t="shared" si="22"/>
        <v>4.8174044419716076</v>
      </c>
      <c r="Y47" s="194"/>
      <c r="Z47" s="195"/>
      <c r="AA47" s="195"/>
      <c r="AB47" s="195"/>
      <c r="AC47" s="196"/>
    </row>
    <row r="48" spans="1:29" ht="19.5" customHeight="1">
      <c r="B48" s="20">
        <f t="shared" ref="B48:B51" si="24">B47+1</f>
        <v>27</v>
      </c>
      <c r="D48" s="28" t="s">
        <v>65</v>
      </c>
      <c r="E48" s="29" t="s">
        <v>66</v>
      </c>
      <c r="F48" s="29" t="s">
        <v>17</v>
      </c>
      <c r="G48" s="90">
        <v>-1.6863341480276719</v>
      </c>
      <c r="H48" s="90">
        <v>2.0917290709118346</v>
      </c>
      <c r="I48" s="90">
        <v>0</v>
      </c>
      <c r="J48" s="90">
        <v>0</v>
      </c>
      <c r="K48" s="90">
        <v>0</v>
      </c>
      <c r="L48" s="41"/>
      <c r="M48" s="90">
        <v>-1.6863341480276719</v>
      </c>
      <c r="N48" s="90">
        <v>2.0917290709118346</v>
      </c>
      <c r="O48" s="90">
        <v>0</v>
      </c>
      <c r="P48" s="90">
        <v>0</v>
      </c>
      <c r="Q48" s="90">
        <v>0</v>
      </c>
      <c r="R48" s="41"/>
      <c r="S48" s="90">
        <f t="shared" si="22"/>
        <v>0</v>
      </c>
      <c r="T48" s="90">
        <f t="shared" si="22"/>
        <v>0</v>
      </c>
      <c r="U48" s="90">
        <f t="shared" si="22"/>
        <v>0</v>
      </c>
      <c r="V48" s="90">
        <f t="shared" si="22"/>
        <v>0</v>
      </c>
      <c r="W48" s="90">
        <f t="shared" si="22"/>
        <v>0</v>
      </c>
      <c r="Y48" s="188"/>
      <c r="Z48" s="189"/>
      <c r="AA48" s="189"/>
      <c r="AB48" s="189"/>
      <c r="AC48" s="190"/>
    </row>
    <row r="49" spans="1:29" ht="19.5" customHeight="1">
      <c r="B49" s="20">
        <f t="shared" si="24"/>
        <v>28</v>
      </c>
      <c r="D49" s="28" t="s">
        <v>67</v>
      </c>
      <c r="E49" s="111"/>
      <c r="F49" s="29" t="s">
        <v>17</v>
      </c>
      <c r="G49" s="90">
        <v>0</v>
      </c>
      <c r="H49" s="90">
        <v>5.1182398616257743</v>
      </c>
      <c r="I49" s="90">
        <v>-0.61701338437636721</v>
      </c>
      <c r="J49" s="90">
        <v>-8.0387971055473919</v>
      </c>
      <c r="K49" s="90">
        <v>0</v>
      </c>
      <c r="L49" s="41"/>
      <c r="M49" s="90">
        <v>0</v>
      </c>
      <c r="N49" s="90">
        <v>4.9983738222224829</v>
      </c>
      <c r="O49" s="90">
        <v>-8.4734015133995086</v>
      </c>
      <c r="P49" s="90">
        <v>0</v>
      </c>
      <c r="Q49" s="90">
        <v>0</v>
      </c>
      <c r="R49" s="41"/>
      <c r="S49" s="90">
        <f t="shared" si="22"/>
        <v>0</v>
      </c>
      <c r="T49" s="90">
        <f>H49-N49</f>
        <v>0.11986603940329132</v>
      </c>
      <c r="U49" s="90">
        <f>I49-O49</f>
        <v>7.8563881290231414</v>
      </c>
      <c r="V49" s="90">
        <f t="shared" si="22"/>
        <v>-8.0387971055473919</v>
      </c>
      <c r="W49" s="90">
        <f t="shared" si="22"/>
        <v>0</v>
      </c>
      <c r="Y49" s="188"/>
      <c r="Z49" s="189"/>
      <c r="AA49" s="189"/>
      <c r="AB49" s="189"/>
      <c r="AC49" s="190"/>
    </row>
    <row r="50" spans="1:29" ht="19.5" customHeight="1">
      <c r="B50" s="20">
        <f t="shared" si="24"/>
        <v>29</v>
      </c>
      <c r="D50" s="112" t="s">
        <v>68</v>
      </c>
      <c r="E50" s="113"/>
      <c r="F50" s="29" t="s">
        <v>17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41"/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41"/>
      <c r="S50" s="90">
        <f t="shared" si="22"/>
        <v>0</v>
      </c>
      <c r="T50" s="90">
        <f t="shared" si="22"/>
        <v>0</v>
      </c>
      <c r="U50" s="90">
        <f t="shared" si="22"/>
        <v>0</v>
      </c>
      <c r="V50" s="90">
        <f t="shared" si="22"/>
        <v>0</v>
      </c>
      <c r="W50" s="90">
        <f t="shared" si="22"/>
        <v>0</v>
      </c>
      <c r="Y50" s="188"/>
      <c r="Z50" s="189"/>
      <c r="AA50" s="189"/>
      <c r="AB50" s="189"/>
      <c r="AC50" s="190"/>
    </row>
    <row r="51" spans="1:29" ht="25.5" customHeight="1">
      <c r="A51" s="114"/>
      <c r="B51" s="20">
        <f t="shared" si="24"/>
        <v>30</v>
      </c>
      <c r="C51" s="115"/>
      <c r="D51" s="116" t="s">
        <v>69</v>
      </c>
      <c r="E51" s="117"/>
      <c r="F51" s="97" t="s">
        <v>17</v>
      </c>
      <c r="G51" s="118">
        <f>SUM(G47:G50)</f>
        <v>27.345794157438778</v>
      </c>
      <c r="H51" s="118">
        <f>SUM(H47:H49)</f>
        <v>39.157449585738163</v>
      </c>
      <c r="I51" s="118">
        <f>SUM(I47:I49)</f>
        <v>22.233276728549409</v>
      </c>
      <c r="J51" s="118">
        <f t="shared" ref="J51:K51" si="25">SUM(J47:J50)</f>
        <v>19.166303186972542</v>
      </c>
      <c r="K51" s="118">
        <f t="shared" si="25"/>
        <v>35.827163751938926</v>
      </c>
      <c r="L51" s="41"/>
      <c r="M51" s="118">
        <v>27.345794157438778</v>
      </c>
      <c r="N51" s="118">
        <v>39.037583546334872</v>
      </c>
      <c r="O51" s="118">
        <v>22.175642619670633</v>
      </c>
      <c r="P51" s="118">
        <v>31.386253149106576</v>
      </c>
      <c r="Q51" s="118">
        <v>31.009759309967318</v>
      </c>
      <c r="R51" s="41"/>
      <c r="S51" s="118">
        <f t="shared" si="22"/>
        <v>0</v>
      </c>
      <c r="T51" s="118">
        <f t="shared" si="22"/>
        <v>0.11986603940329132</v>
      </c>
      <c r="U51" s="118">
        <f t="shared" si="22"/>
        <v>5.7634108878776402E-2</v>
      </c>
      <c r="V51" s="118">
        <f t="shared" si="22"/>
        <v>-12.219949962134034</v>
      </c>
      <c r="W51" s="118">
        <f t="shared" si="22"/>
        <v>4.8174044419716076</v>
      </c>
      <c r="Y51" s="188"/>
      <c r="Z51" s="189"/>
      <c r="AA51" s="189"/>
      <c r="AB51" s="189"/>
      <c r="AC51" s="190"/>
    </row>
    <row r="52" spans="1:29" ht="19.5" customHeight="1">
      <c r="A52" s="71"/>
      <c r="B52" s="119"/>
      <c r="C52" s="72"/>
      <c r="D52" s="73" t="s">
        <v>48</v>
      </c>
      <c r="E52" s="74"/>
      <c r="F52" s="75" t="str">
        <f>F51</f>
        <v>NOMINAL</v>
      </c>
      <c r="G52" s="76">
        <v>28.631238160533606</v>
      </c>
      <c r="H52" s="76">
        <f>H51</f>
        <v>39.157449585738163</v>
      </c>
      <c r="I52" s="76">
        <f>I51</f>
        <v>22.233276728549409</v>
      </c>
      <c r="J52" s="76">
        <f t="shared" ref="J52:K52" si="26">J51</f>
        <v>19.166303186972542</v>
      </c>
      <c r="K52" s="76">
        <f t="shared" si="26"/>
        <v>35.827163751938926</v>
      </c>
      <c r="L52" s="77"/>
      <c r="M52" s="120">
        <v>28.631238160533606</v>
      </c>
      <c r="N52" s="120">
        <v>39.037583546334872</v>
      </c>
      <c r="O52" s="76">
        <v>22.175642619670633</v>
      </c>
      <c r="P52" s="76">
        <v>31.386253149106576</v>
      </c>
      <c r="Q52" s="76">
        <v>31.009759309967318</v>
      </c>
      <c r="R52" s="41"/>
      <c r="S52" s="90">
        <f t="shared" si="22"/>
        <v>0</v>
      </c>
      <c r="T52" s="90">
        <f t="shared" si="22"/>
        <v>0.11986603940329132</v>
      </c>
      <c r="U52" s="90">
        <f t="shared" si="22"/>
        <v>5.7634108878776402E-2</v>
      </c>
      <c r="V52" s="90">
        <f t="shared" si="22"/>
        <v>-12.219949962134034</v>
      </c>
      <c r="W52" s="90">
        <f t="shared" si="22"/>
        <v>4.8174044419716076</v>
      </c>
      <c r="Y52" s="188"/>
      <c r="Z52" s="189"/>
      <c r="AA52" s="189"/>
      <c r="AB52" s="189"/>
      <c r="AC52" s="190"/>
    </row>
    <row r="53" spans="1:29">
      <c r="D53" s="7"/>
      <c r="E53" s="7"/>
      <c r="F53" s="7"/>
      <c r="G53" s="70"/>
      <c r="H53" s="70"/>
      <c r="I53" s="70"/>
      <c r="J53" s="70"/>
      <c r="K53" s="70"/>
      <c r="L53" s="41"/>
      <c r="M53" s="70"/>
      <c r="N53" s="70"/>
      <c r="O53" s="70"/>
      <c r="P53" s="70"/>
      <c r="Q53" s="70"/>
      <c r="R53" s="41"/>
      <c r="S53" s="70"/>
      <c r="T53" s="70"/>
      <c r="U53" s="70"/>
      <c r="V53" s="70"/>
      <c r="W53" s="70"/>
      <c r="Y53" s="19"/>
      <c r="Z53" s="19"/>
      <c r="AA53" s="19"/>
      <c r="AB53" s="19"/>
      <c r="AC53" s="19"/>
    </row>
    <row r="54" spans="1:29" ht="19.5" customHeight="1">
      <c r="B54" s="20">
        <f>B51+1</f>
        <v>31</v>
      </c>
      <c r="D54" s="121" t="s">
        <v>70</v>
      </c>
      <c r="E54" s="122"/>
      <c r="F54" s="29" t="s">
        <v>17</v>
      </c>
      <c r="G54" s="90">
        <v>25.329715239999999</v>
      </c>
      <c r="H54" s="90">
        <f>H51</f>
        <v>39.157449585738163</v>
      </c>
      <c r="I54" s="90">
        <f t="shared" ref="I54:K54" si="27">I51</f>
        <v>22.233276728549409</v>
      </c>
      <c r="J54" s="90">
        <f t="shared" si="27"/>
        <v>19.166303186972542</v>
      </c>
      <c r="K54" s="90">
        <f t="shared" si="27"/>
        <v>35.827163751938926</v>
      </c>
      <c r="L54" s="41"/>
      <c r="M54" s="90">
        <v>25.329715239999999</v>
      </c>
      <c r="N54" s="90">
        <v>39.037583546334872</v>
      </c>
      <c r="O54" s="90">
        <v>22.175642619670633</v>
      </c>
      <c r="P54" s="90">
        <v>31.386253149106576</v>
      </c>
      <c r="Q54" s="90">
        <v>31.009759309967318</v>
      </c>
      <c r="R54" s="41"/>
      <c r="S54" s="90">
        <f t="shared" ref="S54:W55" si="28">G54-M54</f>
        <v>0</v>
      </c>
      <c r="T54" s="90">
        <f t="shared" si="28"/>
        <v>0.11986603940329132</v>
      </c>
      <c r="U54" s="90">
        <f t="shared" si="28"/>
        <v>5.7634108878776402E-2</v>
      </c>
      <c r="V54" s="90">
        <f t="shared" si="28"/>
        <v>-12.219949962134034</v>
      </c>
      <c r="W54" s="90">
        <f t="shared" si="28"/>
        <v>4.8174044419716076</v>
      </c>
      <c r="Y54" s="188"/>
      <c r="Z54" s="189"/>
      <c r="AA54" s="189"/>
      <c r="AB54" s="189"/>
      <c r="AC54" s="190"/>
    </row>
    <row r="55" spans="1:29" ht="19.5" customHeight="1">
      <c r="B55" s="20">
        <f>B54+1</f>
        <v>32</v>
      </c>
      <c r="D55" s="121" t="s">
        <v>71</v>
      </c>
      <c r="E55" s="122"/>
      <c r="F55" s="29" t="s">
        <v>17</v>
      </c>
      <c r="G55" s="90">
        <f>G54-G51</f>
        <v>-2.0160789174387794</v>
      </c>
      <c r="H55" s="90">
        <f t="shared" ref="H55:K55" si="29">H54-H51</f>
        <v>0</v>
      </c>
      <c r="I55" s="90">
        <f t="shared" si="29"/>
        <v>0</v>
      </c>
      <c r="J55" s="90">
        <f t="shared" si="29"/>
        <v>0</v>
      </c>
      <c r="K55" s="90">
        <f t="shared" si="29"/>
        <v>0</v>
      </c>
      <c r="L55" s="41"/>
      <c r="M55" s="90">
        <v>-2.0160789174387794</v>
      </c>
      <c r="N55" s="90">
        <v>0</v>
      </c>
      <c r="O55" s="90">
        <v>0</v>
      </c>
      <c r="P55" s="90">
        <v>0</v>
      </c>
      <c r="Q55" s="90">
        <v>0</v>
      </c>
      <c r="R55" s="41"/>
      <c r="S55" s="90">
        <f t="shared" si="28"/>
        <v>0</v>
      </c>
      <c r="T55" s="90">
        <f t="shared" si="28"/>
        <v>0</v>
      </c>
      <c r="U55" s="90">
        <f t="shared" si="28"/>
        <v>0</v>
      </c>
      <c r="V55" s="90">
        <f t="shared" si="28"/>
        <v>0</v>
      </c>
      <c r="W55" s="90">
        <f t="shared" si="28"/>
        <v>0</v>
      </c>
      <c r="Y55" s="188"/>
      <c r="Z55" s="189"/>
      <c r="AA55" s="189"/>
      <c r="AB55" s="189"/>
      <c r="AC55" s="190"/>
    </row>
    <row r="56" spans="1:29">
      <c r="B56" s="79"/>
      <c r="D56" s="7"/>
      <c r="E56" s="7"/>
      <c r="F56" s="7"/>
      <c r="G56" s="84"/>
      <c r="H56" s="84"/>
      <c r="I56" s="84"/>
      <c r="J56" s="84"/>
      <c r="K56" s="84"/>
      <c r="L56" s="85"/>
      <c r="M56" s="84"/>
      <c r="N56" s="84"/>
      <c r="O56" s="84"/>
      <c r="P56" s="84"/>
      <c r="Q56" s="84"/>
      <c r="R56" s="85"/>
      <c r="S56" s="84"/>
      <c r="T56" s="84"/>
      <c r="U56" s="84"/>
      <c r="V56" s="84"/>
      <c r="W56" s="84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1" t="s">
        <v>72</v>
      </c>
      <c r="E57" s="122"/>
      <c r="F57" s="29" t="s">
        <v>19</v>
      </c>
      <c r="G57" s="123">
        <v>0.30720124706271035</v>
      </c>
      <c r="H57" s="123">
        <v>0.39378546675442916</v>
      </c>
      <c r="I57" s="123">
        <f>(I51/H51)-1</f>
        <v>-0.43220825248416683</v>
      </c>
      <c r="J57" s="123">
        <f t="shared" ref="J57:K57" si="30">(J51/I51)-1</f>
        <v>-0.13794518815297319</v>
      </c>
      <c r="K57" s="123">
        <f t="shared" si="30"/>
        <v>0.8692787754860769</v>
      </c>
      <c r="L57" s="124"/>
      <c r="M57" s="123">
        <v>0.30720124706271035</v>
      </c>
      <c r="N57" s="123">
        <v>0.39378546675442916</v>
      </c>
      <c r="O57" s="123">
        <v>-0.43194120626473453</v>
      </c>
      <c r="P57" s="123">
        <v>0.41534807750129343</v>
      </c>
      <c r="Q57" s="123">
        <v>-1.1995501258167063E-2</v>
      </c>
      <c r="R57" s="124"/>
      <c r="S57" s="123">
        <f t="shared" ref="S57:W61" si="31">G57-M57</f>
        <v>0</v>
      </c>
      <c r="T57" s="123">
        <f t="shared" si="31"/>
        <v>0</v>
      </c>
      <c r="U57" s="123">
        <f t="shared" si="31"/>
        <v>-2.6704621943229867E-4</v>
      </c>
      <c r="V57" s="123">
        <f t="shared" si="31"/>
        <v>-0.55329326565426662</v>
      </c>
      <c r="W57" s="123">
        <f t="shared" si="31"/>
        <v>0.88127427674424397</v>
      </c>
      <c r="Y57" s="188"/>
      <c r="Z57" s="189"/>
      <c r="AA57" s="189"/>
      <c r="AB57" s="189"/>
      <c r="AC57" s="190"/>
    </row>
    <row r="58" spans="1:29" ht="19.5" customHeight="1">
      <c r="B58" s="20">
        <f>B57+1</f>
        <v>34</v>
      </c>
      <c r="D58" s="121" t="s">
        <v>73</v>
      </c>
      <c r="E58" s="122"/>
      <c r="F58" s="29" t="s">
        <v>19</v>
      </c>
      <c r="G58" s="123">
        <v>6.9307107266706859E-3</v>
      </c>
      <c r="H58" s="123">
        <v>4.6496027922477285E-4</v>
      </c>
      <c r="I58" s="123">
        <v>0</v>
      </c>
      <c r="J58" s="123">
        <v>0</v>
      </c>
      <c r="K58" s="123">
        <v>0</v>
      </c>
      <c r="L58" s="124"/>
      <c r="M58" s="123">
        <v>6.9307107266706859E-3</v>
      </c>
      <c r="N58" s="123">
        <v>4.6496027922477285E-4</v>
      </c>
      <c r="O58" s="123">
        <v>0</v>
      </c>
      <c r="P58" s="123">
        <v>0</v>
      </c>
      <c r="Q58" s="123">
        <v>0</v>
      </c>
      <c r="R58" s="124"/>
      <c r="S58" s="123">
        <f t="shared" si="31"/>
        <v>0</v>
      </c>
      <c r="T58" s="123">
        <f t="shared" si="31"/>
        <v>0</v>
      </c>
      <c r="U58" s="123">
        <f t="shared" si="31"/>
        <v>0</v>
      </c>
      <c r="V58" s="123">
        <f t="shared" si="31"/>
        <v>0</v>
      </c>
      <c r="W58" s="123">
        <f t="shared" si="31"/>
        <v>0</v>
      </c>
      <c r="Y58" s="188"/>
      <c r="Z58" s="189"/>
      <c r="AA58" s="189"/>
      <c r="AB58" s="189"/>
      <c r="AC58" s="190"/>
    </row>
    <row r="59" spans="1:29" ht="19.5" customHeight="1">
      <c r="B59" s="20">
        <f t="shared" ref="B59:B61" si="32">B58+1</f>
        <v>35</v>
      </c>
      <c r="D59" s="121" t="s">
        <v>74</v>
      </c>
      <c r="E59" s="122"/>
      <c r="F59" s="29" t="s">
        <v>19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4"/>
      <c r="M59" s="123">
        <v>0</v>
      </c>
      <c r="N59" s="123">
        <v>0</v>
      </c>
      <c r="O59" s="123">
        <v>0</v>
      </c>
      <c r="P59" s="123">
        <v>0</v>
      </c>
      <c r="Q59" s="123">
        <v>0</v>
      </c>
      <c r="R59" s="124"/>
      <c r="S59" s="123">
        <f t="shared" si="31"/>
        <v>0</v>
      </c>
      <c r="T59" s="123">
        <f t="shared" si="31"/>
        <v>0</v>
      </c>
      <c r="U59" s="123">
        <f t="shared" si="31"/>
        <v>0</v>
      </c>
      <c r="V59" s="123">
        <f t="shared" si="31"/>
        <v>0</v>
      </c>
      <c r="W59" s="123">
        <f t="shared" si="31"/>
        <v>0</v>
      </c>
      <c r="Y59" s="188"/>
      <c r="Z59" s="189"/>
      <c r="AA59" s="189"/>
      <c r="AB59" s="189"/>
      <c r="AC59" s="190"/>
    </row>
    <row r="60" spans="1:29" ht="19.5" customHeight="1">
      <c r="B60" s="20">
        <f t="shared" si="32"/>
        <v>36</v>
      </c>
      <c r="D60" s="121" t="s">
        <v>75</v>
      </c>
      <c r="E60" s="122"/>
      <c r="F60" s="29" t="s">
        <v>19</v>
      </c>
      <c r="G60" s="123">
        <v>-1.4175639860626088E-2</v>
      </c>
      <c r="H60" s="123">
        <v>0</v>
      </c>
      <c r="I60" s="123">
        <v>0</v>
      </c>
      <c r="J60" s="123">
        <v>0</v>
      </c>
      <c r="K60" s="123">
        <v>0</v>
      </c>
      <c r="L60" s="124"/>
      <c r="M60" s="123">
        <v>-1.4175639860626088E-2</v>
      </c>
      <c r="N60" s="123">
        <v>0</v>
      </c>
      <c r="O60" s="123">
        <v>0</v>
      </c>
      <c r="P60" s="123">
        <v>0</v>
      </c>
      <c r="Q60" s="123">
        <v>0</v>
      </c>
      <c r="R60" s="124"/>
      <c r="S60" s="123">
        <f t="shared" si="31"/>
        <v>0</v>
      </c>
      <c r="T60" s="123">
        <f t="shared" si="31"/>
        <v>0</v>
      </c>
      <c r="U60" s="123">
        <f t="shared" si="31"/>
        <v>0</v>
      </c>
      <c r="V60" s="123">
        <f t="shared" si="31"/>
        <v>0</v>
      </c>
      <c r="W60" s="123">
        <f t="shared" si="31"/>
        <v>0</v>
      </c>
      <c r="Y60" s="188"/>
      <c r="Z60" s="189"/>
      <c r="AA60" s="189"/>
      <c r="AB60" s="189"/>
      <c r="AC60" s="190"/>
    </row>
    <row r="61" spans="1:29" ht="25.5" customHeight="1">
      <c r="B61" s="20">
        <f t="shared" si="32"/>
        <v>37</v>
      </c>
      <c r="C61" s="105"/>
      <c r="D61" s="125" t="s">
        <v>76</v>
      </c>
      <c r="E61" s="126"/>
      <c r="F61" s="97" t="s">
        <v>19</v>
      </c>
      <c r="G61" s="127">
        <v>0.29995631792875493</v>
      </c>
      <c r="H61" s="127">
        <v>0.39425042703365393</v>
      </c>
      <c r="I61" s="127">
        <f>SUM(I57:I60)</f>
        <v>-0.43220825248416683</v>
      </c>
      <c r="J61" s="127">
        <f t="shared" ref="J61:K61" si="33">SUM(J57:J60)</f>
        <v>-0.13794518815297319</v>
      </c>
      <c r="K61" s="127">
        <f t="shared" si="33"/>
        <v>0.8692787754860769</v>
      </c>
      <c r="L61" s="124"/>
      <c r="M61" s="127">
        <v>0.29995631792875493</v>
      </c>
      <c r="N61" s="127">
        <v>0.39425042703365393</v>
      </c>
      <c r="O61" s="127">
        <v>-0.43194120626473453</v>
      </c>
      <c r="P61" s="127">
        <v>0.41534807750129343</v>
      </c>
      <c r="Q61" s="127">
        <v>-1.1995501258167063E-2</v>
      </c>
      <c r="R61" s="124"/>
      <c r="S61" s="127">
        <f t="shared" si="31"/>
        <v>0</v>
      </c>
      <c r="T61" s="127">
        <f t="shared" si="31"/>
        <v>0</v>
      </c>
      <c r="U61" s="127">
        <f t="shared" si="31"/>
        <v>-2.6704621943229867E-4</v>
      </c>
      <c r="V61" s="127">
        <f t="shared" si="31"/>
        <v>-0.55329326565426662</v>
      </c>
      <c r="W61" s="127">
        <f t="shared" si="31"/>
        <v>0.88127427674424397</v>
      </c>
      <c r="Y61" s="188"/>
      <c r="Z61" s="189"/>
      <c r="AA61" s="189"/>
      <c r="AB61" s="189"/>
      <c r="AC61" s="190"/>
    </row>
    <row r="62" spans="1:29">
      <c r="D62" s="7"/>
      <c r="E62" s="7"/>
      <c r="F62" s="7"/>
      <c r="G62" s="84"/>
      <c r="H62" s="84"/>
      <c r="I62" s="84"/>
      <c r="J62" s="84"/>
      <c r="K62" s="84"/>
      <c r="L62" s="85"/>
      <c r="M62" s="84"/>
      <c r="N62" s="84"/>
      <c r="O62" s="84"/>
      <c r="P62" s="84"/>
      <c r="Q62" s="84"/>
      <c r="R62" s="85"/>
      <c r="S62" s="84"/>
      <c r="T62" s="84"/>
      <c r="U62" s="84"/>
      <c r="V62" s="84"/>
      <c r="W62" s="84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4" t="s">
        <v>77</v>
      </c>
      <c r="E63" s="201"/>
      <c r="F63" s="16"/>
      <c r="G63" s="87"/>
      <c r="H63" s="88"/>
      <c r="I63" s="88"/>
      <c r="J63" s="88"/>
      <c r="K63" s="89"/>
      <c r="L63" s="85"/>
      <c r="M63" s="87"/>
      <c r="N63" s="88"/>
      <c r="O63" s="88"/>
      <c r="P63" s="88"/>
      <c r="Q63" s="89"/>
      <c r="R63" s="85"/>
      <c r="S63" s="87"/>
      <c r="T63" s="88"/>
      <c r="U63" s="88"/>
      <c r="V63" s="88"/>
      <c r="W63" s="89"/>
      <c r="Y63" s="19"/>
      <c r="Z63" s="19"/>
      <c r="AA63" s="19"/>
      <c r="AB63" s="19"/>
      <c r="AC63" s="19"/>
    </row>
    <row r="64" spans="1:29">
      <c r="D64" s="7"/>
      <c r="E64" s="7"/>
      <c r="F64" s="7"/>
      <c r="G64" s="84"/>
      <c r="H64" s="84"/>
      <c r="I64" s="84"/>
      <c r="J64" s="84"/>
      <c r="K64" s="84"/>
      <c r="L64" s="85"/>
      <c r="M64" s="84"/>
      <c r="N64" s="84"/>
      <c r="O64" s="84"/>
      <c r="P64" s="84"/>
      <c r="Q64" s="84"/>
      <c r="R64" s="85"/>
      <c r="S64" s="84"/>
      <c r="T64" s="84"/>
      <c r="U64" s="84"/>
      <c r="V64" s="84"/>
      <c r="W64" s="84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6" t="s">
        <v>78</v>
      </c>
      <c r="E65" s="187"/>
      <c r="F65" s="29" t="s">
        <v>17</v>
      </c>
      <c r="G65" s="90">
        <f>G31-G51-G87</f>
        <v>310.80158208601722</v>
      </c>
      <c r="H65" s="90">
        <f t="shared" ref="H65:K65" si="34">H31-H51-H87</f>
        <v>371.21528535747802</v>
      </c>
      <c r="I65" s="90">
        <f t="shared" si="34"/>
        <v>372.74773980192947</v>
      </c>
      <c r="J65" s="90">
        <f t="shared" si="34"/>
        <v>359.12539636062218</v>
      </c>
      <c r="K65" s="90">
        <f t="shared" si="34"/>
        <v>378.76123813546923</v>
      </c>
      <c r="L65" s="41"/>
      <c r="M65" s="90">
        <v>310.80158208601722</v>
      </c>
      <c r="N65" s="90">
        <v>371.33515139688132</v>
      </c>
      <c r="O65" s="90">
        <v>372.80160403166474</v>
      </c>
      <c r="P65" s="90">
        <v>380.26100112002592</v>
      </c>
      <c r="Q65" s="90">
        <v>380.08898817170154</v>
      </c>
      <c r="R65" s="41"/>
      <c r="S65" s="90">
        <f t="shared" ref="S65:W67" si="35">G65-M65</f>
        <v>0</v>
      </c>
      <c r="T65" s="90">
        <f t="shared" si="35"/>
        <v>-0.11986603940329132</v>
      </c>
      <c r="U65" s="90">
        <f t="shared" si="35"/>
        <v>-5.3864229735268054E-2</v>
      </c>
      <c r="V65" s="90">
        <f t="shared" si="35"/>
        <v>-21.135604759403748</v>
      </c>
      <c r="W65" s="90">
        <f t="shared" si="35"/>
        <v>-1.3277500362323167</v>
      </c>
      <c r="X65" s="128"/>
      <c r="Y65" s="188"/>
      <c r="Z65" s="189"/>
      <c r="AA65" s="189"/>
      <c r="AB65" s="189"/>
      <c r="AC65" s="190"/>
    </row>
    <row r="66" spans="1:29" ht="19.5" customHeight="1">
      <c r="B66" s="20">
        <f>B65+1</f>
        <v>39</v>
      </c>
      <c r="D66" s="186" t="s">
        <v>79</v>
      </c>
      <c r="E66" s="187"/>
      <c r="F66" s="29" t="s">
        <v>17</v>
      </c>
      <c r="G66" s="90">
        <f>G34-G54-G87</f>
        <v>312.81766100345601</v>
      </c>
      <c r="H66" s="90">
        <f t="shared" ref="H66:K66" si="36">H34-H54-H87</f>
        <v>371.21528535747802</v>
      </c>
      <c r="I66" s="90">
        <f t="shared" si="36"/>
        <v>372.66116801008673</v>
      </c>
      <c r="J66" s="90">
        <f t="shared" si="36"/>
        <v>359.12539636062218</v>
      </c>
      <c r="K66" s="90">
        <f t="shared" si="36"/>
        <v>378.76123813546923</v>
      </c>
      <c r="L66" s="41"/>
      <c r="M66" s="90">
        <v>312.81766100345601</v>
      </c>
      <c r="N66" s="90">
        <v>371.33515139688132</v>
      </c>
      <c r="O66" s="90">
        <v>372.71880211896553</v>
      </c>
      <c r="P66" s="90">
        <v>380.26100112002592</v>
      </c>
      <c r="Q66" s="90">
        <v>380.08898817170154</v>
      </c>
      <c r="R66" s="41"/>
      <c r="S66" s="90">
        <f t="shared" si="35"/>
        <v>0</v>
      </c>
      <c r="T66" s="90">
        <f t="shared" si="35"/>
        <v>-0.11986603940329132</v>
      </c>
      <c r="U66" s="90">
        <f t="shared" si="35"/>
        <v>-5.7634108878801271E-2</v>
      </c>
      <c r="V66" s="90">
        <f t="shared" si="35"/>
        <v>-21.135604759403748</v>
      </c>
      <c r="W66" s="90">
        <f t="shared" si="35"/>
        <v>-1.3277500362323167</v>
      </c>
      <c r="Y66" s="188"/>
      <c r="Z66" s="189"/>
      <c r="AA66" s="189"/>
      <c r="AB66" s="189"/>
      <c r="AC66" s="190"/>
    </row>
    <row r="67" spans="1:29" ht="19.350000000000001" customHeight="1">
      <c r="B67" s="20">
        <f t="shared" ref="B67" si="37">B66+1</f>
        <v>40</v>
      </c>
      <c r="D67" s="186" t="s">
        <v>80</v>
      </c>
      <c r="E67" s="187"/>
      <c r="F67" s="29" t="s">
        <v>17</v>
      </c>
      <c r="G67" s="90">
        <f>G65-G66</f>
        <v>-2.0160789174387901</v>
      </c>
      <c r="H67" s="90">
        <f t="shared" ref="H67:K67" si="38">H65-H66</f>
        <v>0</v>
      </c>
      <c r="I67" s="90">
        <f t="shared" si="38"/>
        <v>8.6571791842743551E-2</v>
      </c>
      <c r="J67" s="90">
        <f t="shared" si="38"/>
        <v>0</v>
      </c>
      <c r="K67" s="90">
        <f t="shared" si="38"/>
        <v>0</v>
      </c>
      <c r="L67" s="41"/>
      <c r="M67" s="90">
        <v>-2.0160789174387901</v>
      </c>
      <c r="N67" s="90">
        <v>0</v>
      </c>
      <c r="O67" s="90">
        <v>8.2801912699210334E-2</v>
      </c>
      <c r="P67" s="90">
        <v>0</v>
      </c>
      <c r="Q67" s="90">
        <v>0</v>
      </c>
      <c r="R67" s="41"/>
      <c r="S67" s="90">
        <f t="shared" si="35"/>
        <v>0</v>
      </c>
      <c r="T67" s="90">
        <f t="shared" si="35"/>
        <v>0</v>
      </c>
      <c r="U67" s="90">
        <f t="shared" si="35"/>
        <v>3.7698791435332168E-3</v>
      </c>
      <c r="V67" s="90">
        <f t="shared" si="35"/>
        <v>0</v>
      </c>
      <c r="W67" s="90">
        <f t="shared" si="35"/>
        <v>0</v>
      </c>
      <c r="Y67" s="188"/>
      <c r="Z67" s="189"/>
      <c r="AA67" s="189"/>
      <c r="AB67" s="189"/>
      <c r="AC67" s="190"/>
    </row>
    <row r="68" spans="1:29">
      <c r="D68" s="7"/>
      <c r="E68" s="7"/>
      <c r="F68" s="7"/>
      <c r="G68" s="84"/>
      <c r="H68" s="84"/>
      <c r="I68" s="84"/>
      <c r="J68" s="84"/>
      <c r="K68" s="84"/>
      <c r="L68" s="85"/>
      <c r="M68" s="84"/>
      <c r="N68" s="84"/>
      <c r="O68" s="84"/>
      <c r="P68" s="84"/>
      <c r="Q68" s="84"/>
      <c r="R68" s="85"/>
      <c r="S68" s="84"/>
      <c r="T68" s="84"/>
      <c r="U68" s="84"/>
      <c r="V68" s="84"/>
      <c r="W68" s="84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78" t="s">
        <v>72</v>
      </c>
      <c r="E69" s="178"/>
      <c r="F69" s="29" t="s">
        <v>19</v>
      </c>
      <c r="G69" s="123">
        <v>-5.8845977282680373E-2</v>
      </c>
      <c r="H69" s="129">
        <v>3.7838049055901157E-2</v>
      </c>
      <c r="I69" s="129">
        <f>(I65/H65)-1</f>
        <v>4.1282094377543821E-3</v>
      </c>
      <c r="J69" s="129">
        <f t="shared" ref="J69:K69" si="39">(J65/I65)-1</f>
        <v>-3.6545743908590667E-2</v>
      </c>
      <c r="K69" s="129">
        <f t="shared" si="39"/>
        <v>5.4676839827638934E-2</v>
      </c>
      <c r="L69" s="124"/>
      <c r="M69" s="123">
        <v>-5.8845977282680373E-2</v>
      </c>
      <c r="N69" s="129">
        <v>3.7838049055901157E-2</v>
      </c>
      <c r="O69" s="129">
        <v>3.9491349775719886E-3</v>
      </c>
      <c r="P69" s="129">
        <v>2.0009026269445895E-2</v>
      </c>
      <c r="Q69" s="129">
        <v>-4.5235495572182316E-4</v>
      </c>
      <c r="R69" s="124"/>
      <c r="S69" s="123">
        <f t="shared" ref="S69:W73" si="40">G69-M69</f>
        <v>0</v>
      </c>
      <c r="T69" s="123">
        <f t="shared" si="40"/>
        <v>0</v>
      </c>
      <c r="U69" s="123">
        <f t="shared" si="40"/>
        <v>1.7907446018239348E-4</v>
      </c>
      <c r="V69" s="123">
        <f t="shared" si="40"/>
        <v>-5.6554770178036562E-2</v>
      </c>
      <c r="W69" s="123">
        <f t="shared" si="40"/>
        <v>5.5129194783360758E-2</v>
      </c>
      <c r="Y69" s="188"/>
      <c r="Z69" s="189"/>
      <c r="AA69" s="189"/>
      <c r="AB69" s="189"/>
      <c r="AC69" s="190"/>
    </row>
    <row r="70" spans="1:29" ht="19.5" customHeight="1">
      <c r="B70" s="20">
        <f>B69+1</f>
        <v>42</v>
      </c>
      <c r="D70" s="178" t="s">
        <v>73</v>
      </c>
      <c r="E70" s="178"/>
      <c r="F70" s="29" t="s">
        <v>19</v>
      </c>
      <c r="G70" s="123">
        <v>3.1093200346676794E-3</v>
      </c>
      <c r="H70" s="129">
        <v>7.3511255676657832E-5</v>
      </c>
      <c r="I70" s="129">
        <v>0</v>
      </c>
      <c r="J70" s="129">
        <v>0</v>
      </c>
      <c r="K70" s="129">
        <v>0</v>
      </c>
      <c r="L70" s="124"/>
      <c r="M70" s="123">
        <v>3.1093200346676794E-3</v>
      </c>
      <c r="N70" s="129">
        <v>7.3511255676657832E-5</v>
      </c>
      <c r="O70" s="129">
        <v>0</v>
      </c>
      <c r="P70" s="129">
        <v>0</v>
      </c>
      <c r="Q70" s="129">
        <v>0</v>
      </c>
      <c r="R70" s="124"/>
      <c r="S70" s="123">
        <f t="shared" si="40"/>
        <v>0</v>
      </c>
      <c r="T70" s="123">
        <f t="shared" si="40"/>
        <v>0</v>
      </c>
      <c r="U70" s="123">
        <f t="shared" si="40"/>
        <v>0</v>
      </c>
      <c r="V70" s="123">
        <f t="shared" si="40"/>
        <v>0</v>
      </c>
      <c r="W70" s="123">
        <f t="shared" si="40"/>
        <v>0</v>
      </c>
      <c r="Y70" s="188"/>
      <c r="Z70" s="189"/>
      <c r="AA70" s="189"/>
      <c r="AB70" s="189"/>
      <c r="AC70" s="190"/>
    </row>
    <row r="71" spans="1:29" ht="19.5" customHeight="1">
      <c r="B71" s="20">
        <f t="shared" ref="B71:B73" si="41">B70+1</f>
        <v>43</v>
      </c>
      <c r="D71" s="178" t="s">
        <v>74</v>
      </c>
      <c r="E71" s="178"/>
      <c r="F71" s="29" t="s">
        <v>19</v>
      </c>
      <c r="G71" s="123">
        <v>0</v>
      </c>
      <c r="H71" s="129">
        <v>0</v>
      </c>
      <c r="I71" s="129">
        <v>0</v>
      </c>
      <c r="J71" s="129">
        <v>0</v>
      </c>
      <c r="K71" s="129">
        <v>0</v>
      </c>
      <c r="L71" s="124"/>
      <c r="M71" s="123">
        <v>0</v>
      </c>
      <c r="N71" s="129">
        <v>0</v>
      </c>
      <c r="O71" s="129">
        <v>0</v>
      </c>
      <c r="P71" s="129">
        <v>0</v>
      </c>
      <c r="Q71" s="129">
        <v>0</v>
      </c>
      <c r="R71" s="124"/>
      <c r="S71" s="123">
        <f t="shared" si="40"/>
        <v>0</v>
      </c>
      <c r="T71" s="123">
        <f t="shared" si="40"/>
        <v>0</v>
      </c>
      <c r="U71" s="123">
        <f t="shared" si="40"/>
        <v>0</v>
      </c>
      <c r="V71" s="123">
        <f t="shared" si="40"/>
        <v>0</v>
      </c>
      <c r="W71" s="123">
        <f t="shared" si="40"/>
        <v>0</v>
      </c>
      <c r="Y71" s="188"/>
      <c r="Z71" s="189"/>
      <c r="AA71" s="189"/>
      <c r="AB71" s="189"/>
      <c r="AC71" s="190"/>
    </row>
    <row r="72" spans="1:29" ht="19.5" customHeight="1">
      <c r="B72" s="20">
        <f t="shared" si="41"/>
        <v>44</v>
      </c>
      <c r="D72" s="178" t="s">
        <v>75</v>
      </c>
      <c r="E72" s="178"/>
      <c r="F72" s="29" t="s">
        <v>19</v>
      </c>
      <c r="G72" s="123">
        <v>-1.4346912695944312E-2</v>
      </c>
      <c r="H72" s="123">
        <v>-5.5062080688075832E-6</v>
      </c>
      <c r="I72" s="123">
        <v>0</v>
      </c>
      <c r="J72" s="123">
        <v>0</v>
      </c>
      <c r="K72" s="123">
        <v>0</v>
      </c>
      <c r="L72" s="124"/>
      <c r="M72" s="123">
        <v>-1.4346912695944312E-2</v>
      </c>
      <c r="N72" s="129">
        <v>-5.5062080688075832E-6</v>
      </c>
      <c r="O72" s="129">
        <v>0</v>
      </c>
      <c r="P72" s="129">
        <v>0</v>
      </c>
      <c r="Q72" s="129">
        <v>0</v>
      </c>
      <c r="R72" s="124"/>
      <c r="S72" s="123">
        <f t="shared" si="40"/>
        <v>0</v>
      </c>
      <c r="T72" s="123">
        <f t="shared" si="40"/>
        <v>0</v>
      </c>
      <c r="U72" s="123">
        <f t="shared" si="40"/>
        <v>0</v>
      </c>
      <c r="V72" s="123">
        <f t="shared" si="40"/>
        <v>0</v>
      </c>
      <c r="W72" s="123">
        <f t="shared" si="40"/>
        <v>0</v>
      </c>
      <c r="Y72" s="188"/>
      <c r="Z72" s="189"/>
      <c r="AA72" s="189"/>
      <c r="AB72" s="189"/>
      <c r="AC72" s="190"/>
    </row>
    <row r="73" spans="1:29" ht="25.5" customHeight="1">
      <c r="A73" s="6"/>
      <c r="B73" s="20">
        <f t="shared" si="41"/>
        <v>45</v>
      </c>
      <c r="C73" s="105"/>
      <c r="D73" s="199" t="s">
        <v>81</v>
      </c>
      <c r="E73" s="200"/>
      <c r="F73" s="97" t="s">
        <v>19</v>
      </c>
      <c r="G73" s="127">
        <v>-7.0083569943957008E-2</v>
      </c>
      <c r="H73" s="127">
        <v>3.7906054103509008E-2</v>
      </c>
      <c r="I73" s="127">
        <f>SUM(I69:I72)</f>
        <v>4.1282094377543821E-3</v>
      </c>
      <c r="J73" s="127">
        <f t="shared" ref="J73:K73" si="42">SUM(J69:J72)</f>
        <v>-3.6545743908590667E-2</v>
      </c>
      <c r="K73" s="127">
        <f t="shared" si="42"/>
        <v>5.4676839827638934E-2</v>
      </c>
      <c r="L73" s="124"/>
      <c r="M73" s="127">
        <v>-7.0083569943957008E-2</v>
      </c>
      <c r="N73" s="127">
        <v>3.7906054103509008E-2</v>
      </c>
      <c r="O73" s="127">
        <v>3.9491349775719886E-3</v>
      </c>
      <c r="P73" s="127">
        <v>2.0009026269445895E-2</v>
      </c>
      <c r="Q73" s="127">
        <v>-4.5235495572182316E-4</v>
      </c>
      <c r="R73" s="124"/>
      <c r="S73" s="127">
        <f t="shared" si="40"/>
        <v>0</v>
      </c>
      <c r="T73" s="127">
        <f t="shared" si="40"/>
        <v>0</v>
      </c>
      <c r="U73" s="127">
        <f t="shared" si="40"/>
        <v>1.7907446018239348E-4</v>
      </c>
      <c r="V73" s="127">
        <f t="shared" si="40"/>
        <v>-5.6554770178036562E-2</v>
      </c>
      <c r="W73" s="127">
        <f t="shared" si="40"/>
        <v>5.5129194783360758E-2</v>
      </c>
      <c r="Y73" s="188"/>
      <c r="Z73" s="189"/>
      <c r="AA73" s="189"/>
      <c r="AB73" s="189"/>
      <c r="AC73" s="190"/>
    </row>
    <row r="74" spans="1:29">
      <c r="D74" s="7"/>
      <c r="E74" s="7"/>
      <c r="F74" s="7"/>
      <c r="G74" s="84"/>
      <c r="H74" s="84"/>
      <c r="I74" s="84"/>
      <c r="J74" s="84"/>
      <c r="K74" s="84"/>
      <c r="L74" s="85"/>
      <c r="M74" s="84"/>
      <c r="N74" s="84"/>
      <c r="O74" s="84"/>
      <c r="P74" s="84"/>
      <c r="Q74" s="84"/>
      <c r="R74" s="85"/>
      <c r="S74" s="84"/>
      <c r="T74" s="84"/>
      <c r="U74" s="84"/>
      <c r="V74" s="84"/>
      <c r="W74" s="84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4" t="s">
        <v>82</v>
      </c>
      <c r="E75" s="202"/>
      <c r="F75" s="130"/>
      <c r="G75" s="131"/>
      <c r="H75" s="132"/>
      <c r="I75" s="132"/>
      <c r="J75" s="132"/>
      <c r="K75" s="133"/>
      <c r="L75" s="85"/>
      <c r="M75" s="131"/>
      <c r="N75" s="132"/>
      <c r="O75" s="132"/>
      <c r="P75" s="132"/>
      <c r="Q75" s="133"/>
      <c r="R75" s="85"/>
      <c r="S75" s="131"/>
      <c r="T75" s="132"/>
      <c r="U75" s="132"/>
      <c r="V75" s="132"/>
      <c r="W75" s="133"/>
      <c r="Y75" s="19"/>
      <c r="Z75" s="19"/>
      <c r="AA75" s="19"/>
      <c r="AB75" s="19"/>
      <c r="AC75" s="19"/>
    </row>
    <row r="76" spans="1:29">
      <c r="D76" s="7"/>
      <c r="E76" s="7"/>
      <c r="F76" s="7"/>
      <c r="G76" s="84"/>
      <c r="H76" s="84"/>
      <c r="I76" s="84"/>
      <c r="J76" s="84"/>
      <c r="K76" s="84"/>
      <c r="L76" s="85"/>
      <c r="M76" s="84"/>
      <c r="N76" s="84"/>
      <c r="O76" s="84"/>
      <c r="P76" s="84"/>
      <c r="Q76" s="84"/>
      <c r="R76" s="85"/>
      <c r="S76" s="84"/>
      <c r="T76" s="84"/>
      <c r="U76" s="84"/>
      <c r="V76" s="84"/>
      <c r="W76" s="84"/>
      <c r="Y76" s="19"/>
      <c r="Z76" s="19"/>
      <c r="AA76" s="19"/>
      <c r="AB76" s="19"/>
      <c r="AC76" s="19"/>
    </row>
    <row r="77" spans="1:29" ht="19.5" customHeight="1">
      <c r="B77" s="20">
        <f>B73+1</f>
        <v>46</v>
      </c>
      <c r="D77" s="28" t="s">
        <v>83</v>
      </c>
      <c r="E77" s="29" t="s">
        <v>84</v>
      </c>
      <c r="F77" s="29" t="s">
        <v>17</v>
      </c>
      <c r="G77" s="134">
        <f>M77</f>
        <v>3.9875640050374144</v>
      </c>
      <c r="H77" s="134">
        <v>20.109964925880046</v>
      </c>
      <c r="I77" s="134">
        <v>7.8385249358687181</v>
      </c>
      <c r="J77" s="134">
        <v>11.344645838487711</v>
      </c>
      <c r="K77" s="134">
        <v>10.977436011921005</v>
      </c>
      <c r="L77" s="85"/>
      <c r="M77" s="134">
        <v>3.9875640050374144</v>
      </c>
      <c r="N77" s="134">
        <v>20.109964925880046</v>
      </c>
      <c r="O77" s="134">
        <v>23.020514154890261</v>
      </c>
      <c r="P77" s="134">
        <v>15.126194451316946</v>
      </c>
      <c r="Q77" s="134">
        <v>13.904752281766608</v>
      </c>
      <c r="R77" s="85"/>
      <c r="S77" s="134">
        <f t="shared" ref="S77:W89" si="43">G77-M77</f>
        <v>0</v>
      </c>
      <c r="T77" s="134">
        <f t="shared" si="43"/>
        <v>0</v>
      </c>
      <c r="U77" s="134">
        <f t="shared" si="43"/>
        <v>-15.181989219021542</v>
      </c>
      <c r="V77" s="134">
        <f t="shared" si="43"/>
        <v>-3.7815486128292353</v>
      </c>
      <c r="W77" s="134">
        <f t="shared" si="43"/>
        <v>-2.927316269845603</v>
      </c>
      <c r="Y77" s="188" t="s">
        <v>229</v>
      </c>
      <c r="Z77" s="189"/>
      <c r="AA77" s="189"/>
      <c r="AB77" s="189"/>
      <c r="AC77" s="190"/>
    </row>
    <row r="78" spans="1:29" ht="19.5" customHeight="1">
      <c r="B78" s="20">
        <f>B77+1</f>
        <v>47</v>
      </c>
      <c r="D78" s="28" t="s">
        <v>85</v>
      </c>
      <c r="E78" s="29" t="s">
        <v>86</v>
      </c>
      <c r="F78" s="29" t="str">
        <f>F77</f>
        <v>NOMINAL</v>
      </c>
      <c r="G78" s="134">
        <f t="shared" ref="G78:G88" si="44">M78</f>
        <v>1.5315746359274973</v>
      </c>
      <c r="H78" s="134">
        <v>1.8477308105460195</v>
      </c>
      <c r="I78" s="134">
        <v>1.7568225312156807</v>
      </c>
      <c r="J78" s="134">
        <v>1.7865902539410714</v>
      </c>
      <c r="K78" s="134">
        <v>1.8207226834614558</v>
      </c>
      <c r="L78" s="85"/>
      <c r="M78" s="134">
        <v>1.5315746359274973</v>
      </c>
      <c r="N78" s="134">
        <v>1.8477308105460195</v>
      </c>
      <c r="O78" s="134">
        <v>1.7568225312156804</v>
      </c>
      <c r="P78" s="134">
        <v>1.7865902539410714</v>
      </c>
      <c r="Q78" s="134">
        <v>1.8207226834614556</v>
      </c>
      <c r="R78" s="85"/>
      <c r="S78" s="134">
        <f t="shared" si="43"/>
        <v>0</v>
      </c>
      <c r="T78" s="134">
        <f t="shared" si="43"/>
        <v>0</v>
      </c>
      <c r="U78" s="134">
        <f t="shared" si="43"/>
        <v>0</v>
      </c>
      <c r="V78" s="134">
        <f t="shared" si="43"/>
        <v>0</v>
      </c>
      <c r="W78" s="134">
        <f t="shared" si="43"/>
        <v>0</v>
      </c>
      <c r="Y78" s="188"/>
      <c r="Z78" s="189"/>
      <c r="AA78" s="189"/>
      <c r="AB78" s="189"/>
      <c r="AC78" s="190"/>
    </row>
    <row r="79" spans="1:29" ht="19.5" customHeight="1">
      <c r="B79" s="20">
        <f t="shared" ref="B79:B89" si="45">B78+1</f>
        <v>48</v>
      </c>
      <c r="D79" s="28" t="s">
        <v>87</v>
      </c>
      <c r="E79" s="29" t="s">
        <v>88</v>
      </c>
      <c r="F79" s="29" t="str">
        <f t="shared" ref="F79:F88" si="46">F78</f>
        <v>NOMINAL</v>
      </c>
      <c r="G79" s="134">
        <f t="shared" si="44"/>
        <v>37.693676268679923</v>
      </c>
      <c r="H79" s="134">
        <v>40.964981803315744</v>
      </c>
      <c r="I79" s="134">
        <v>31.147284480000003</v>
      </c>
      <c r="J79" s="134">
        <v>33.33732792</v>
      </c>
      <c r="K79" s="134">
        <v>34.128176939999996</v>
      </c>
      <c r="L79" s="85"/>
      <c r="M79" s="134">
        <v>37.693676268679923</v>
      </c>
      <c r="N79" s="134">
        <v>40.964981803315744</v>
      </c>
      <c r="O79" s="134">
        <v>31.147284480000007</v>
      </c>
      <c r="P79" s="134">
        <v>33.33732792</v>
      </c>
      <c r="Q79" s="134">
        <v>34.128176939999996</v>
      </c>
      <c r="R79" s="85"/>
      <c r="S79" s="134">
        <f t="shared" si="43"/>
        <v>0</v>
      </c>
      <c r="T79" s="134">
        <f t="shared" si="43"/>
        <v>0</v>
      </c>
      <c r="U79" s="134">
        <f t="shared" si="43"/>
        <v>0</v>
      </c>
      <c r="V79" s="134">
        <f t="shared" si="43"/>
        <v>0</v>
      </c>
      <c r="W79" s="134">
        <f t="shared" si="43"/>
        <v>0</v>
      </c>
      <c r="Y79" s="188"/>
      <c r="Z79" s="189"/>
      <c r="AA79" s="189"/>
      <c r="AB79" s="189"/>
      <c r="AC79" s="190"/>
    </row>
    <row r="80" spans="1:29" ht="19.5" customHeight="1">
      <c r="B80" s="20">
        <f t="shared" si="45"/>
        <v>49</v>
      </c>
      <c r="D80" s="28" t="s">
        <v>89</v>
      </c>
      <c r="E80" s="29" t="s">
        <v>90</v>
      </c>
      <c r="F80" s="29" t="str">
        <f t="shared" si="46"/>
        <v>NOMINAL</v>
      </c>
      <c r="G80" s="134">
        <f t="shared" si="44"/>
        <v>7.7939268608958843</v>
      </c>
      <c r="H80" s="134">
        <v>5.7273429470732582</v>
      </c>
      <c r="I80" s="134">
        <v>0</v>
      </c>
      <c r="J80" s="134">
        <v>0</v>
      </c>
      <c r="K80" s="134">
        <v>0</v>
      </c>
      <c r="L80" s="85"/>
      <c r="M80" s="134">
        <v>7.7939268608958843</v>
      </c>
      <c r="N80" s="134">
        <v>5.7273429470732582</v>
      </c>
      <c r="O80" s="134">
        <v>0</v>
      </c>
      <c r="P80" s="134">
        <v>0</v>
      </c>
      <c r="Q80" s="134">
        <v>0</v>
      </c>
      <c r="R80" s="85"/>
      <c r="S80" s="134">
        <f t="shared" si="43"/>
        <v>0</v>
      </c>
      <c r="T80" s="134">
        <f t="shared" si="43"/>
        <v>0</v>
      </c>
      <c r="U80" s="134">
        <f t="shared" si="43"/>
        <v>0</v>
      </c>
      <c r="V80" s="134">
        <f t="shared" si="43"/>
        <v>0</v>
      </c>
      <c r="W80" s="134">
        <f t="shared" si="43"/>
        <v>0</v>
      </c>
      <c r="Y80" s="188"/>
      <c r="Z80" s="189"/>
      <c r="AA80" s="189"/>
      <c r="AB80" s="189"/>
      <c r="AC80" s="190"/>
    </row>
    <row r="81" spans="1:29" ht="19.5" customHeight="1">
      <c r="B81" s="20">
        <f t="shared" si="45"/>
        <v>50</v>
      </c>
      <c r="D81" s="28" t="s">
        <v>91</v>
      </c>
      <c r="E81" s="29" t="s">
        <v>92</v>
      </c>
      <c r="F81" s="29" t="str">
        <f t="shared" si="46"/>
        <v>NOMINAL</v>
      </c>
      <c r="G81" s="134">
        <f t="shared" si="44"/>
        <v>0</v>
      </c>
      <c r="H81" s="134">
        <v>0</v>
      </c>
      <c r="I81" s="134">
        <v>0</v>
      </c>
      <c r="J81" s="134">
        <v>0</v>
      </c>
      <c r="K81" s="134">
        <v>0</v>
      </c>
      <c r="L81" s="85"/>
      <c r="M81" s="134">
        <v>0</v>
      </c>
      <c r="N81" s="134">
        <v>0</v>
      </c>
      <c r="O81" s="134">
        <v>0</v>
      </c>
      <c r="P81" s="134">
        <v>0</v>
      </c>
      <c r="Q81" s="134">
        <v>0</v>
      </c>
      <c r="R81" s="85"/>
      <c r="S81" s="134">
        <f t="shared" si="43"/>
        <v>0</v>
      </c>
      <c r="T81" s="134">
        <f t="shared" si="43"/>
        <v>0</v>
      </c>
      <c r="U81" s="134">
        <f t="shared" si="43"/>
        <v>0</v>
      </c>
      <c r="V81" s="134">
        <f t="shared" si="43"/>
        <v>0</v>
      </c>
      <c r="W81" s="134">
        <f t="shared" si="43"/>
        <v>0</v>
      </c>
      <c r="Y81" s="188"/>
      <c r="Z81" s="189"/>
      <c r="AA81" s="189"/>
      <c r="AB81" s="189"/>
      <c r="AC81" s="190"/>
    </row>
    <row r="82" spans="1:29" ht="19.5" customHeight="1">
      <c r="B82" s="20">
        <f t="shared" si="45"/>
        <v>51</v>
      </c>
      <c r="D82" s="28" t="s">
        <v>93</v>
      </c>
      <c r="E82" s="29" t="s">
        <v>94</v>
      </c>
      <c r="F82" s="29" t="str">
        <f t="shared" si="46"/>
        <v>NOMINAL</v>
      </c>
      <c r="G82" s="134">
        <f t="shared" si="44"/>
        <v>0</v>
      </c>
      <c r="H82" s="134">
        <v>0</v>
      </c>
      <c r="I82" s="134">
        <v>0</v>
      </c>
      <c r="J82" s="134">
        <v>0</v>
      </c>
      <c r="K82" s="134">
        <v>0</v>
      </c>
      <c r="L82" s="85"/>
      <c r="M82" s="134">
        <v>0</v>
      </c>
      <c r="N82" s="134">
        <v>0</v>
      </c>
      <c r="O82" s="134">
        <v>0</v>
      </c>
      <c r="P82" s="134">
        <v>0</v>
      </c>
      <c r="Q82" s="134">
        <v>0</v>
      </c>
      <c r="R82" s="85"/>
      <c r="S82" s="134">
        <f t="shared" si="43"/>
        <v>0</v>
      </c>
      <c r="T82" s="134">
        <f t="shared" si="43"/>
        <v>0</v>
      </c>
      <c r="U82" s="134">
        <f t="shared" si="43"/>
        <v>0</v>
      </c>
      <c r="V82" s="134">
        <f t="shared" si="43"/>
        <v>0</v>
      </c>
      <c r="W82" s="134">
        <f t="shared" si="43"/>
        <v>0</v>
      </c>
      <c r="Y82" s="188"/>
      <c r="Z82" s="189"/>
      <c r="AA82" s="189"/>
      <c r="AB82" s="189"/>
      <c r="AC82" s="190"/>
    </row>
    <row r="83" spans="1:29" ht="19.5" customHeight="1">
      <c r="B83" s="20">
        <f t="shared" si="45"/>
        <v>52</v>
      </c>
      <c r="D83" s="28" t="s">
        <v>95</v>
      </c>
      <c r="E83" s="29" t="s">
        <v>96</v>
      </c>
      <c r="F83" s="29" t="str">
        <f t="shared" si="46"/>
        <v>NOMINAL</v>
      </c>
      <c r="G83" s="134">
        <f t="shared" si="44"/>
        <v>0</v>
      </c>
      <c r="H83" s="134">
        <v>0</v>
      </c>
      <c r="I83" s="134">
        <v>0</v>
      </c>
      <c r="J83" s="134">
        <v>0</v>
      </c>
      <c r="K83" s="134">
        <v>0</v>
      </c>
      <c r="L83" s="85"/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85"/>
      <c r="S83" s="134">
        <f t="shared" si="43"/>
        <v>0</v>
      </c>
      <c r="T83" s="134">
        <f t="shared" si="43"/>
        <v>0</v>
      </c>
      <c r="U83" s="134">
        <f t="shared" si="43"/>
        <v>0</v>
      </c>
      <c r="V83" s="134">
        <f t="shared" si="43"/>
        <v>0</v>
      </c>
      <c r="W83" s="134">
        <f t="shared" si="43"/>
        <v>0</v>
      </c>
      <c r="Y83" s="188"/>
      <c r="Z83" s="189"/>
      <c r="AA83" s="189"/>
      <c r="AB83" s="189"/>
      <c r="AC83" s="190"/>
    </row>
    <row r="84" spans="1:29" ht="19.5" customHeight="1">
      <c r="B84" s="20">
        <f t="shared" si="45"/>
        <v>53</v>
      </c>
      <c r="D84" s="136" t="s">
        <v>97</v>
      </c>
      <c r="E84" s="111" t="s">
        <v>98</v>
      </c>
      <c r="F84" s="111" t="str">
        <f t="shared" si="46"/>
        <v>NOMINAL</v>
      </c>
      <c r="G84" s="137">
        <f t="shared" si="44"/>
        <v>0.24312931247731812</v>
      </c>
      <c r="H84" s="137">
        <v>0</v>
      </c>
      <c r="I84" s="137">
        <v>0</v>
      </c>
      <c r="J84" s="137">
        <v>0</v>
      </c>
      <c r="K84" s="137">
        <v>0</v>
      </c>
      <c r="L84" s="85"/>
      <c r="M84" s="137">
        <v>0.24312931247731812</v>
      </c>
      <c r="N84" s="137">
        <v>0</v>
      </c>
      <c r="O84" s="137">
        <v>0</v>
      </c>
      <c r="P84" s="137">
        <v>0</v>
      </c>
      <c r="Q84" s="137">
        <v>0</v>
      </c>
      <c r="R84" s="85"/>
      <c r="S84" s="137">
        <f t="shared" si="43"/>
        <v>0</v>
      </c>
      <c r="T84" s="137">
        <f t="shared" si="43"/>
        <v>0</v>
      </c>
      <c r="U84" s="137">
        <f t="shared" si="43"/>
        <v>0</v>
      </c>
      <c r="V84" s="137">
        <f t="shared" si="43"/>
        <v>0</v>
      </c>
      <c r="W84" s="137">
        <f t="shared" si="43"/>
        <v>0</v>
      </c>
      <c r="Y84" s="188"/>
      <c r="Z84" s="189"/>
      <c r="AA84" s="189"/>
      <c r="AB84" s="189"/>
      <c r="AC84" s="190"/>
    </row>
    <row r="85" spans="1:29" ht="19.5" customHeight="1">
      <c r="B85" s="20">
        <f t="shared" si="45"/>
        <v>54</v>
      </c>
      <c r="D85" s="28" t="s">
        <v>99</v>
      </c>
      <c r="E85" s="29" t="s">
        <v>61</v>
      </c>
      <c r="F85" s="29" t="str">
        <f t="shared" si="46"/>
        <v>NOMINAL</v>
      </c>
      <c r="G85" s="134">
        <f t="shared" si="44"/>
        <v>29.032128305466451</v>
      </c>
      <c r="H85" s="134">
        <f>N85</f>
        <v>31.947480653200554</v>
      </c>
      <c r="I85" s="134">
        <v>22.850290112925776</v>
      </c>
      <c r="J85" s="134">
        <v>27.205100292519933</v>
      </c>
      <c r="K85" s="134">
        <v>35.827163751938926</v>
      </c>
      <c r="L85" s="85"/>
      <c r="M85" s="134">
        <v>29.032128305466451</v>
      </c>
      <c r="N85" s="134">
        <v>31.947480653200554</v>
      </c>
      <c r="O85" s="134">
        <v>30.649044133070142</v>
      </c>
      <c r="P85" s="134">
        <v>31.386253149106576</v>
      </c>
      <c r="Q85" s="134">
        <v>31.009759309967318</v>
      </c>
      <c r="R85" s="85"/>
      <c r="S85" s="134">
        <f t="shared" si="43"/>
        <v>0</v>
      </c>
      <c r="T85" s="134">
        <f t="shared" si="43"/>
        <v>0</v>
      </c>
      <c r="U85" s="134">
        <f t="shared" si="43"/>
        <v>-7.798754020144365</v>
      </c>
      <c r="V85" s="134">
        <f t="shared" si="43"/>
        <v>-4.1811528565866425</v>
      </c>
      <c r="W85" s="134">
        <f t="shared" si="43"/>
        <v>4.8174044419716076</v>
      </c>
      <c r="Y85" s="191" t="str">
        <f>Y46</f>
        <v xml:space="preserve">Updated Exit Capacity pass through costs based on May 2023 National Gas Transmission pricing paper.  </v>
      </c>
      <c r="Z85" s="192"/>
      <c r="AA85" s="192"/>
      <c r="AB85" s="192"/>
      <c r="AC85" s="193"/>
    </row>
    <row r="86" spans="1:29" ht="19.5" customHeight="1">
      <c r="B86" s="20">
        <f t="shared" si="45"/>
        <v>55</v>
      </c>
      <c r="D86" s="28" t="s">
        <v>100</v>
      </c>
      <c r="E86" s="29" t="s">
        <v>101</v>
      </c>
      <c r="F86" s="29" t="str">
        <f t="shared" si="46"/>
        <v>NOMINAL</v>
      </c>
      <c r="G86" s="134">
        <f t="shared" si="44"/>
        <v>2.5513233425825987</v>
      </c>
      <c r="H86" s="134">
        <v>2.8633035656222821</v>
      </c>
      <c r="I86" s="134">
        <v>2.2779977507406786</v>
      </c>
      <c r="J86" s="134">
        <v>2.3739676579154119</v>
      </c>
      <c r="K86" s="134">
        <v>2.4193218086999706</v>
      </c>
      <c r="L86" s="85"/>
      <c r="M86" s="134">
        <v>2.5513233425825987</v>
      </c>
      <c r="N86" s="134">
        <v>2.8633035656222821</v>
      </c>
      <c r="O86" s="134">
        <v>2.2779977507406786</v>
      </c>
      <c r="P86" s="134">
        <v>2.3739676579154119</v>
      </c>
      <c r="Q86" s="134">
        <v>2.4193218086999702</v>
      </c>
      <c r="R86" s="85"/>
      <c r="S86" s="134">
        <f t="shared" si="43"/>
        <v>0</v>
      </c>
      <c r="T86" s="134">
        <f t="shared" si="43"/>
        <v>0</v>
      </c>
      <c r="U86" s="134">
        <f t="shared" si="43"/>
        <v>0</v>
      </c>
      <c r="V86" s="134">
        <f t="shared" si="43"/>
        <v>0</v>
      </c>
      <c r="W86" s="134">
        <f t="shared" si="43"/>
        <v>0</v>
      </c>
      <c r="Y86" s="194"/>
      <c r="Z86" s="195"/>
      <c r="AA86" s="195"/>
      <c r="AB86" s="195"/>
      <c r="AC86" s="196"/>
    </row>
    <row r="87" spans="1:29" ht="19.5" customHeight="1">
      <c r="B87" s="20">
        <f t="shared" si="45"/>
        <v>56</v>
      </c>
      <c r="D87" s="28" t="s">
        <v>102</v>
      </c>
      <c r="E87" s="29" t="s">
        <v>103</v>
      </c>
      <c r="F87" s="29" t="str">
        <f t="shared" si="46"/>
        <v>NOMINAL</v>
      </c>
      <c r="G87" s="134">
        <f t="shared" si="44"/>
        <v>0</v>
      </c>
      <c r="H87" s="134">
        <v>73.583356428564144</v>
      </c>
      <c r="I87" s="134">
        <v>20.033593316336425</v>
      </c>
      <c r="J87" s="134">
        <v>0</v>
      </c>
      <c r="K87" s="134">
        <v>0</v>
      </c>
      <c r="L87" s="85"/>
      <c r="M87" s="134">
        <v>0</v>
      </c>
      <c r="N87" s="134">
        <v>73.583356428564144</v>
      </c>
      <c r="O87" s="134">
        <v>20.033593316336425</v>
      </c>
      <c r="P87" s="134">
        <v>0</v>
      </c>
      <c r="Q87" s="134">
        <v>0</v>
      </c>
      <c r="R87" s="85"/>
      <c r="S87" s="134">
        <f t="shared" si="43"/>
        <v>0</v>
      </c>
      <c r="T87" s="134">
        <f t="shared" si="43"/>
        <v>0</v>
      </c>
      <c r="U87" s="134">
        <f t="shared" si="43"/>
        <v>0</v>
      </c>
      <c r="V87" s="134">
        <f t="shared" si="43"/>
        <v>0</v>
      </c>
      <c r="W87" s="134">
        <f t="shared" si="43"/>
        <v>0</v>
      </c>
      <c r="Y87" s="188"/>
      <c r="Z87" s="189"/>
      <c r="AA87" s="189"/>
      <c r="AB87" s="189"/>
      <c r="AC87" s="190"/>
    </row>
    <row r="88" spans="1:29" ht="19.5" customHeight="1">
      <c r="B88" s="20">
        <f t="shared" si="45"/>
        <v>57</v>
      </c>
      <c r="D88" s="28" t="s">
        <v>104</v>
      </c>
      <c r="E88" s="29" t="s">
        <v>105</v>
      </c>
      <c r="F88" s="29" t="str">
        <f t="shared" si="46"/>
        <v>NOMINAL</v>
      </c>
      <c r="G88" s="134">
        <f t="shared" si="44"/>
        <v>0</v>
      </c>
      <c r="H88" s="134">
        <v>0</v>
      </c>
      <c r="I88" s="134">
        <v>0</v>
      </c>
      <c r="J88" s="134">
        <v>0</v>
      </c>
      <c r="K88" s="134">
        <v>0</v>
      </c>
      <c r="L88" s="85"/>
      <c r="M88" s="134">
        <v>0</v>
      </c>
      <c r="N88" s="134">
        <v>0</v>
      </c>
      <c r="O88" s="134">
        <v>0</v>
      </c>
      <c r="P88" s="134">
        <v>0</v>
      </c>
      <c r="Q88" s="134">
        <v>0</v>
      </c>
      <c r="R88" s="85"/>
      <c r="S88" s="134">
        <f t="shared" si="43"/>
        <v>0</v>
      </c>
      <c r="T88" s="134">
        <f t="shared" si="43"/>
        <v>0</v>
      </c>
      <c r="U88" s="134">
        <f t="shared" si="43"/>
        <v>0</v>
      </c>
      <c r="V88" s="134">
        <f t="shared" si="43"/>
        <v>0</v>
      </c>
      <c r="W88" s="134">
        <f t="shared" si="43"/>
        <v>0</v>
      </c>
      <c r="Y88" s="188"/>
      <c r="Z88" s="189"/>
      <c r="AA88" s="189"/>
      <c r="AB88" s="189"/>
      <c r="AC88" s="190"/>
    </row>
    <row r="89" spans="1:29" ht="25.5" customHeight="1">
      <c r="A89" s="114"/>
      <c r="B89" s="20">
        <f t="shared" si="45"/>
        <v>58</v>
      </c>
      <c r="C89" s="115"/>
      <c r="D89" s="116" t="s">
        <v>167</v>
      </c>
      <c r="E89" s="138" t="s">
        <v>107</v>
      </c>
      <c r="F89" s="97" t="str">
        <f>F88</f>
        <v>NOMINAL</v>
      </c>
      <c r="G89" s="118">
        <f>SUM(G77:G88)</f>
        <v>82.833322731067085</v>
      </c>
      <c r="H89" s="118">
        <f t="shared" ref="H89:K89" si="47">SUM(H77:H88)</f>
        <v>177.04416113420206</v>
      </c>
      <c r="I89" s="118">
        <f t="shared" si="47"/>
        <v>85.904513127087284</v>
      </c>
      <c r="J89" s="118">
        <f t="shared" si="47"/>
        <v>76.047631962864131</v>
      </c>
      <c r="K89" s="118">
        <f t="shared" si="47"/>
        <v>85.17282119602136</v>
      </c>
      <c r="L89" s="41"/>
      <c r="M89" s="118">
        <v>82.833322731067085</v>
      </c>
      <c r="N89" s="118">
        <v>177.04416113420206</v>
      </c>
      <c r="O89" s="118">
        <v>108.8852563662532</v>
      </c>
      <c r="P89" s="118">
        <v>84.010333432280007</v>
      </c>
      <c r="Q89" s="118">
        <v>83.282733023895361</v>
      </c>
      <c r="R89" s="41"/>
      <c r="S89" s="118">
        <f t="shared" si="43"/>
        <v>0</v>
      </c>
      <c r="T89" s="118">
        <f t="shared" si="43"/>
        <v>0</v>
      </c>
      <c r="U89" s="118">
        <f t="shared" si="43"/>
        <v>-22.980743239165918</v>
      </c>
      <c r="V89" s="118">
        <f t="shared" si="43"/>
        <v>-7.962701469415876</v>
      </c>
      <c r="W89" s="118">
        <f t="shared" si="43"/>
        <v>1.8900881721259992</v>
      </c>
      <c r="Y89" s="203"/>
      <c r="Z89" s="204"/>
      <c r="AA89" s="204"/>
      <c r="AB89" s="204"/>
      <c r="AC89" s="205"/>
    </row>
    <row r="90" spans="1:29" s="84" customFormat="1" ht="19.5" customHeight="1">
      <c r="A90" s="4"/>
      <c r="B90" s="6"/>
      <c r="C90" s="7"/>
      <c r="D90" s="8"/>
      <c r="E90" s="4"/>
      <c r="F90" s="4"/>
      <c r="L90" s="85"/>
      <c r="R90" s="85"/>
      <c r="X90" s="5"/>
      <c r="Y90" s="139"/>
      <c r="Z90" s="139"/>
      <c r="AA90" s="139"/>
      <c r="AB90" s="139"/>
      <c r="AC90" s="139"/>
    </row>
    <row r="91" spans="1:29" ht="31.5" customHeight="1">
      <c r="A91" s="32"/>
      <c r="B91" s="32"/>
      <c r="C91" s="33"/>
      <c r="D91" s="184" t="s">
        <v>108</v>
      </c>
      <c r="E91" s="202"/>
      <c r="F91" s="130"/>
      <c r="G91" s="131"/>
      <c r="H91" s="132"/>
      <c r="I91" s="132"/>
      <c r="J91" s="132"/>
      <c r="K91" s="133"/>
      <c r="L91" s="85"/>
      <c r="M91" s="131"/>
      <c r="N91" s="132"/>
      <c r="O91" s="132"/>
      <c r="P91" s="132"/>
      <c r="Q91" s="133"/>
      <c r="R91" s="85"/>
      <c r="S91" s="131"/>
      <c r="T91" s="132"/>
      <c r="U91" s="132"/>
      <c r="V91" s="132"/>
      <c r="W91" s="133"/>
      <c r="Y91" s="84"/>
      <c r="Z91" s="84"/>
      <c r="AA91" s="84"/>
      <c r="AB91" s="84"/>
      <c r="AC91" s="84"/>
    </row>
    <row r="92" spans="1:29" ht="19.5" customHeight="1"/>
    <row r="93" spans="1:29" ht="19.5" customHeight="1">
      <c r="A93" s="71"/>
      <c r="B93" s="20">
        <f>B89+1</f>
        <v>59</v>
      </c>
      <c r="C93" s="72"/>
      <c r="D93" s="28" t="s">
        <v>109</v>
      </c>
      <c r="E93" s="74" t="s">
        <v>37</v>
      </c>
      <c r="F93" s="140"/>
      <c r="G93" s="141">
        <f>G24</f>
        <v>1.0525261314284649</v>
      </c>
      <c r="H93" s="141">
        <f t="shared" ref="H93:K93" si="48">H24</f>
        <v>1.118876650760557</v>
      </c>
      <c r="I93" s="141">
        <f t="shared" si="48"/>
        <v>1.2360034766257399</v>
      </c>
      <c r="J93" s="141">
        <f t="shared" si="48"/>
        <v>1.2450319245860968</v>
      </c>
      <c r="K93" s="141">
        <f t="shared" si="48"/>
        <v>1.248156029182222</v>
      </c>
      <c r="M93" s="141">
        <v>1.0525261314284649</v>
      </c>
      <c r="N93" s="141">
        <v>1.118876650760557</v>
      </c>
      <c r="O93" s="141">
        <v>1.2411966917132644</v>
      </c>
      <c r="P93" s="141">
        <v>1.2451864149158316</v>
      </c>
      <c r="Q93" s="141">
        <v>1.2395712150403304</v>
      </c>
      <c r="S93" s="141">
        <f t="shared" ref="S93:W96" si="49">G93-M93</f>
        <v>0</v>
      </c>
      <c r="T93" s="141">
        <f t="shared" si="49"/>
        <v>0</v>
      </c>
      <c r="U93" s="141">
        <f t="shared" si="49"/>
        <v>-5.1932150875244609E-3</v>
      </c>
      <c r="V93" s="141">
        <f t="shared" si="49"/>
        <v>-1.5449032973480215E-4</v>
      </c>
      <c r="W93" s="141">
        <f t="shared" si="49"/>
        <v>8.5848141418916057E-3</v>
      </c>
      <c r="Y93" s="19"/>
      <c r="Z93" s="19"/>
      <c r="AA93" s="19"/>
      <c r="AB93" s="19"/>
      <c r="AC93" s="19"/>
    </row>
    <row r="94" spans="1:29" ht="19.5" customHeight="1">
      <c r="A94" s="71"/>
      <c r="B94" s="20">
        <f>B93+1</f>
        <v>60</v>
      </c>
      <c r="C94" s="72"/>
      <c r="D94" s="28" t="s">
        <v>110</v>
      </c>
      <c r="E94" s="140"/>
      <c r="F94" s="140"/>
      <c r="G94" s="142">
        <f>M94</f>
        <v>1.2633376478261574E-2</v>
      </c>
      <c r="H94" s="142">
        <f>N94</f>
        <v>4.1433906219400907E-2</v>
      </c>
      <c r="I94" s="142">
        <v>4.7492695106005511E-2</v>
      </c>
      <c r="J94" s="142">
        <v>7.3045490009497893E-3</v>
      </c>
      <c r="K94" s="142">
        <v>2.5092566177882247E-3</v>
      </c>
      <c r="M94" s="142">
        <v>1.2633376478261574E-2</v>
      </c>
      <c r="N94" s="142">
        <v>4.1433906219400907E-2</v>
      </c>
      <c r="O94" s="142">
        <v>5.1977404294029306E-2</v>
      </c>
      <c r="P94" s="142">
        <v>3.2144165620198173E-3</v>
      </c>
      <c r="Q94" s="142">
        <v>-4.5095254881019065E-3</v>
      </c>
      <c r="S94" s="143">
        <f t="shared" si="49"/>
        <v>0</v>
      </c>
      <c r="T94" s="143">
        <f t="shared" si="49"/>
        <v>0</v>
      </c>
      <c r="U94" s="143">
        <f t="shared" si="49"/>
        <v>-4.4847091880237944E-3</v>
      </c>
      <c r="V94" s="143">
        <f t="shared" si="49"/>
        <v>4.090132438929972E-3</v>
      </c>
      <c r="W94" s="143">
        <f t="shared" si="49"/>
        <v>7.0187821058901312E-3</v>
      </c>
      <c r="Y94" s="188"/>
      <c r="Z94" s="189"/>
      <c r="AA94" s="189"/>
      <c r="AB94" s="189"/>
      <c r="AC94" s="190"/>
    </row>
    <row r="95" spans="1:29" ht="19.5" customHeight="1">
      <c r="A95" s="71"/>
      <c r="B95" s="20">
        <f t="shared" ref="B95:B96" si="50">B94+1</f>
        <v>61</v>
      </c>
      <c r="C95" s="72"/>
      <c r="D95" s="28" t="s">
        <v>111</v>
      </c>
      <c r="E95" s="140"/>
      <c r="F95" s="140"/>
      <c r="G95" s="142">
        <v>4.3123340303564239E-2</v>
      </c>
      <c r="H95" s="142">
        <v>8.7741270075143651E-2</v>
      </c>
      <c r="I95" s="142">
        <f>I94</f>
        <v>4.7492695106005511E-2</v>
      </c>
      <c r="J95" s="142">
        <f t="shared" ref="J95:K96" si="51">J94</f>
        <v>7.3045490009497893E-3</v>
      </c>
      <c r="K95" s="142">
        <f t="shared" si="51"/>
        <v>2.5092566177882247E-3</v>
      </c>
      <c r="M95" s="142">
        <v>4.3123340303564239E-2</v>
      </c>
      <c r="N95" s="142">
        <v>8.7654885340078481E-2</v>
      </c>
      <c r="O95" s="142">
        <v>5.1977404294029306E-2</v>
      </c>
      <c r="P95" s="142">
        <v>3.2144165620198173E-3</v>
      </c>
      <c r="Q95" s="142">
        <v>-4.5095254881019065E-3</v>
      </c>
      <c r="S95" s="143">
        <f t="shared" si="49"/>
        <v>0</v>
      </c>
      <c r="T95" s="143">
        <f t="shared" si="49"/>
        <v>8.6384735065170304E-5</v>
      </c>
      <c r="U95" s="143">
        <f t="shared" si="49"/>
        <v>-4.4847091880237944E-3</v>
      </c>
      <c r="V95" s="143">
        <f t="shared" si="49"/>
        <v>4.090132438929972E-3</v>
      </c>
      <c r="W95" s="143">
        <f t="shared" si="49"/>
        <v>7.0187821058901312E-3</v>
      </c>
      <c r="Y95" s="188"/>
      <c r="Z95" s="189"/>
      <c r="AA95" s="189"/>
      <c r="AB95" s="189"/>
      <c r="AC95" s="190"/>
    </row>
    <row r="96" spans="1:29" ht="19.5" customHeight="1">
      <c r="A96" s="71"/>
      <c r="B96" s="20">
        <f t="shared" si="50"/>
        <v>62</v>
      </c>
      <c r="C96" s="72"/>
      <c r="D96" s="28" t="s">
        <v>112</v>
      </c>
      <c r="E96" s="140"/>
      <c r="F96" s="140"/>
      <c r="G96" s="142">
        <f>G95-G94</f>
        <v>3.0489963825302665E-2</v>
      </c>
      <c r="H96" s="142">
        <v>8.7741270075143651E-2</v>
      </c>
      <c r="I96" s="142">
        <f>I95</f>
        <v>4.7492695106005511E-2</v>
      </c>
      <c r="J96" s="142">
        <f t="shared" si="51"/>
        <v>7.3045490009497893E-3</v>
      </c>
      <c r="K96" s="142">
        <f t="shared" si="51"/>
        <v>2.5092566177882247E-3</v>
      </c>
      <c r="M96" s="142">
        <v>3.0489963825302665E-2</v>
      </c>
      <c r="N96" s="142">
        <v>8.7654885340078481E-2</v>
      </c>
      <c r="O96" s="142">
        <v>5.1977404294029306E-2</v>
      </c>
      <c r="P96" s="142">
        <v>3.2144165620198173E-3</v>
      </c>
      <c r="Q96" s="142">
        <v>-4.5095254881019065E-3</v>
      </c>
      <c r="S96" s="143">
        <f t="shared" si="49"/>
        <v>0</v>
      </c>
      <c r="T96" s="143">
        <f t="shared" si="49"/>
        <v>8.6384735065170304E-5</v>
      </c>
      <c r="U96" s="143">
        <f t="shared" si="49"/>
        <v>-4.4847091880237944E-3</v>
      </c>
      <c r="V96" s="143">
        <f t="shared" si="49"/>
        <v>4.090132438929972E-3</v>
      </c>
      <c r="W96" s="143">
        <f t="shared" si="49"/>
        <v>7.0187821058901312E-3</v>
      </c>
      <c r="Y96" s="188"/>
      <c r="Z96" s="189"/>
      <c r="AA96" s="189"/>
      <c r="AB96" s="189"/>
      <c r="AC96" s="190"/>
    </row>
    <row r="97" spans="1:29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Y97" s="206"/>
      <c r="Z97" s="207"/>
      <c r="AA97" s="207"/>
      <c r="AB97" s="207"/>
      <c r="AC97" s="208"/>
    </row>
    <row r="98" spans="1:29" ht="31.5" customHeight="1">
      <c r="A98" s="32"/>
      <c r="B98" s="32"/>
      <c r="C98" s="33"/>
      <c r="D98" s="184" t="s">
        <v>113</v>
      </c>
      <c r="E98" s="202"/>
      <c r="F98" s="130"/>
      <c r="G98" s="131"/>
      <c r="H98" s="144"/>
      <c r="I98" s="144"/>
      <c r="J98" s="132"/>
      <c r="K98" s="133"/>
      <c r="L98" s="85"/>
      <c r="M98" s="131"/>
      <c r="N98" s="132"/>
      <c r="O98" s="132"/>
      <c r="P98" s="132"/>
      <c r="Q98" s="133"/>
      <c r="R98" s="85"/>
      <c r="S98" s="131"/>
      <c r="T98" s="132"/>
      <c r="U98" s="132"/>
      <c r="V98" s="132"/>
      <c r="W98" s="133"/>
    </row>
    <row r="100" spans="1:29" ht="20.25" customHeight="1">
      <c r="B100" s="20">
        <f>SUM(B96)+1</f>
        <v>63</v>
      </c>
      <c r="D100" s="145" t="s">
        <v>97</v>
      </c>
      <c r="E100" s="145"/>
      <c r="F100" s="146"/>
      <c r="G100" s="146"/>
      <c r="H100" s="146"/>
      <c r="I100" s="146"/>
      <c r="J100" s="146"/>
      <c r="K100" s="146"/>
      <c r="M100" s="146"/>
      <c r="N100" s="146"/>
      <c r="O100" s="146"/>
      <c r="P100" s="146"/>
      <c r="Q100" s="146"/>
      <c r="S100" s="146"/>
      <c r="T100" s="146"/>
      <c r="U100" s="146"/>
      <c r="V100" s="146"/>
      <c r="W100" s="146"/>
    </row>
    <row r="101" spans="1:29" ht="20.25" customHeight="1">
      <c r="B101" s="20">
        <f>SUM(B100)+1</f>
        <v>64</v>
      </c>
      <c r="D101" s="145" t="s">
        <v>114</v>
      </c>
      <c r="E101" s="145"/>
      <c r="F101" s="146"/>
      <c r="G101" s="146"/>
      <c r="H101" s="146"/>
      <c r="I101" s="146"/>
      <c r="J101" s="146"/>
      <c r="K101" s="146"/>
      <c r="M101" s="146"/>
      <c r="N101" s="146"/>
      <c r="O101" s="146"/>
      <c r="P101" s="146"/>
      <c r="Q101" s="146"/>
      <c r="S101" s="146"/>
      <c r="T101" s="146"/>
      <c r="U101" s="146"/>
      <c r="V101" s="146"/>
      <c r="W101" s="146"/>
    </row>
    <row r="102" spans="1:29" ht="20.25" customHeight="1">
      <c r="B102" s="20">
        <f t="shared" ref="B102:B103" si="52">SUM(B101)+1</f>
        <v>65</v>
      </c>
      <c r="D102" s="145" t="s">
        <v>115</v>
      </c>
      <c r="E102" s="145"/>
      <c r="F102" s="146"/>
      <c r="G102" s="146"/>
      <c r="H102" s="146"/>
      <c r="I102" s="146"/>
      <c r="J102" s="146"/>
      <c r="K102" s="146"/>
      <c r="M102" s="146"/>
      <c r="N102" s="146"/>
      <c r="O102" s="146"/>
      <c r="P102" s="146"/>
      <c r="Q102" s="146"/>
      <c r="S102" s="146"/>
      <c r="T102" s="146"/>
      <c r="U102" s="146"/>
      <c r="V102" s="146"/>
      <c r="W102" s="146"/>
    </row>
    <row r="103" spans="1:29" ht="20.25" customHeight="1">
      <c r="B103" s="20">
        <f t="shared" si="52"/>
        <v>66</v>
      </c>
      <c r="D103" s="145" t="s">
        <v>116</v>
      </c>
      <c r="E103" s="145"/>
      <c r="F103" s="146"/>
      <c r="G103" s="146"/>
      <c r="H103" s="146"/>
      <c r="I103" s="146"/>
      <c r="J103" s="146"/>
      <c r="K103" s="146"/>
      <c r="M103" s="146"/>
      <c r="N103" s="146"/>
      <c r="O103" s="146"/>
      <c r="P103" s="146"/>
      <c r="Q103" s="146"/>
      <c r="S103" s="146"/>
      <c r="T103" s="146"/>
      <c r="U103" s="146"/>
      <c r="V103" s="146"/>
      <c r="W103" s="146"/>
    </row>
    <row r="104" spans="1:29" ht="20.25" customHeight="1"/>
    <row r="105" spans="1:29" ht="30" customHeight="1">
      <c r="D105" s="184" t="s">
        <v>117</v>
      </c>
      <c r="E105" s="202"/>
      <c r="F105" s="130"/>
      <c r="G105" s="147" t="s">
        <v>118</v>
      </c>
      <c r="H105" s="148" t="s">
        <v>118</v>
      </c>
      <c r="I105" s="148" t="s">
        <v>118</v>
      </c>
      <c r="J105" s="148" t="s">
        <v>119</v>
      </c>
      <c r="K105" s="149"/>
      <c r="L105" s="85"/>
      <c r="M105" s="147" t="s">
        <v>118</v>
      </c>
      <c r="N105" s="148" t="s">
        <v>118</v>
      </c>
      <c r="O105" s="148" t="s">
        <v>118</v>
      </c>
      <c r="P105" s="148" t="s">
        <v>119</v>
      </c>
      <c r="Q105" s="149"/>
      <c r="R105" s="85"/>
      <c r="S105" s="147" t="s">
        <v>118</v>
      </c>
      <c r="T105" s="148" t="s">
        <v>118</v>
      </c>
      <c r="U105" s="148" t="s">
        <v>119</v>
      </c>
      <c r="V105" s="148"/>
      <c r="W105" s="149"/>
      <c r="X105" s="150"/>
    </row>
    <row r="107" spans="1:29" ht="19.5" customHeight="1">
      <c r="D107" s="184" t="s">
        <v>120</v>
      </c>
      <c r="E107" s="202"/>
      <c r="F107" s="130"/>
      <c r="G107" s="131"/>
      <c r="H107" s="132"/>
      <c r="I107" s="132"/>
      <c r="J107" s="132"/>
      <c r="K107" s="133"/>
      <c r="L107" s="151"/>
      <c r="M107" s="131"/>
      <c r="N107" s="132"/>
      <c r="O107" s="132"/>
      <c r="P107" s="132"/>
      <c r="Q107" s="133"/>
      <c r="R107" s="151"/>
      <c r="S107" s="131"/>
      <c r="T107" s="132"/>
      <c r="U107" s="132"/>
      <c r="V107" s="132"/>
      <c r="W107" s="133"/>
    </row>
    <row r="109" spans="1:29" ht="19.5" customHeight="1">
      <c r="A109" s="71"/>
      <c r="B109" s="20">
        <f>SUM(B103)+1</f>
        <v>67</v>
      </c>
      <c r="C109" s="72"/>
      <c r="D109" s="116" t="s">
        <v>121</v>
      </c>
      <c r="E109" s="29" t="s">
        <v>122</v>
      </c>
      <c r="F109" s="29" t="s">
        <v>123</v>
      </c>
      <c r="G109" s="141">
        <v>3.1199999999999999E-2</v>
      </c>
      <c r="H109" s="141">
        <v>3.6999999999999998E-2</v>
      </c>
      <c r="I109" s="141">
        <v>3.8899999999999997E-2</v>
      </c>
      <c r="J109" s="141">
        <v>3.7999999999999999E-2</v>
      </c>
      <c r="K109" s="152"/>
      <c r="M109" s="153">
        <v>3.1199999999999999E-2</v>
      </c>
      <c r="N109" s="153">
        <v>3.6999999999999998E-2</v>
      </c>
      <c r="O109" s="153">
        <v>3.8899999999999997E-2</v>
      </c>
      <c r="P109" s="141">
        <v>4.02E-2</v>
      </c>
      <c r="Q109" s="141"/>
      <c r="S109" s="154"/>
      <c r="T109" s="154"/>
      <c r="U109" s="154"/>
      <c r="V109" s="155">
        <f>IFERROR(J109-P109,"-")</f>
        <v>-2.2000000000000006E-3</v>
      </c>
      <c r="W109" s="155"/>
      <c r="X109" s="156"/>
      <c r="Y109" s="191"/>
      <c r="Z109" s="192"/>
      <c r="AA109" s="192"/>
      <c r="AB109" s="192"/>
      <c r="AC109" s="193"/>
    </row>
    <row r="110" spans="1:29" ht="19.5" customHeight="1">
      <c r="A110" s="71"/>
      <c r="B110" s="20">
        <f t="shared" ref="B110:B119" si="53">SUM(B109)+1</f>
        <v>68</v>
      </c>
      <c r="C110" s="72"/>
      <c r="D110" s="28"/>
      <c r="E110" s="29" t="s">
        <v>124</v>
      </c>
      <c r="F110" s="29" t="s">
        <v>123</v>
      </c>
      <c r="G110" s="141">
        <v>2.8000000000000001E-2</v>
      </c>
      <c r="H110" s="141">
        <v>3.32E-2</v>
      </c>
      <c r="I110" s="141">
        <v>3.49E-2</v>
      </c>
      <c r="J110" s="141">
        <v>3.4099999999999998E-2</v>
      </c>
      <c r="K110" s="152"/>
      <c r="M110" s="153">
        <v>2.8000000000000001E-2</v>
      </c>
      <c r="N110" s="153">
        <v>3.32E-2</v>
      </c>
      <c r="O110" s="153">
        <v>3.49E-2</v>
      </c>
      <c r="P110" s="141">
        <v>3.61E-2</v>
      </c>
      <c r="Q110" s="141"/>
      <c r="S110" s="154"/>
      <c r="T110" s="154"/>
      <c r="U110" s="154"/>
      <c r="V110" s="155">
        <f t="shared" ref="V110:V114" si="54">IFERROR(J110-P110,"-")</f>
        <v>-2.0000000000000018E-3</v>
      </c>
      <c r="W110" s="155"/>
      <c r="X110" s="156"/>
      <c r="Y110" s="209"/>
      <c r="Z110" s="210"/>
      <c r="AA110" s="210"/>
      <c r="AB110" s="210"/>
      <c r="AC110" s="211"/>
    </row>
    <row r="111" spans="1:29" ht="19.5" customHeight="1">
      <c r="A111" s="71"/>
      <c r="B111" s="20">
        <f t="shared" si="53"/>
        <v>69</v>
      </c>
      <c r="C111" s="72"/>
      <c r="D111" s="28"/>
      <c r="E111" s="29" t="s">
        <v>125</v>
      </c>
      <c r="F111" s="29" t="s">
        <v>126</v>
      </c>
      <c r="G111" s="141" t="s">
        <v>199</v>
      </c>
      <c r="H111" s="141" t="s">
        <v>200</v>
      </c>
      <c r="I111" s="141" t="s">
        <v>201</v>
      </c>
      <c r="J111" s="141" t="s">
        <v>226</v>
      </c>
      <c r="K111" s="152"/>
      <c r="M111" s="153" t="s">
        <v>199</v>
      </c>
      <c r="N111" s="153" t="s">
        <v>200</v>
      </c>
      <c r="O111" s="153" t="s">
        <v>201</v>
      </c>
      <c r="P111" s="142" t="s">
        <v>202</v>
      </c>
      <c r="Q111" s="142"/>
      <c r="S111" s="154"/>
      <c r="T111" s="154"/>
      <c r="U111" s="154"/>
      <c r="V111" s="155" t="str">
        <f t="shared" si="54"/>
        <v>-</v>
      </c>
      <c r="W111" s="155"/>
      <c r="X111" s="156"/>
      <c r="Y111" s="209"/>
      <c r="Z111" s="210"/>
      <c r="AA111" s="210"/>
      <c r="AB111" s="210"/>
      <c r="AC111" s="211"/>
    </row>
    <row r="112" spans="1:29" ht="19.5" customHeight="1">
      <c r="A112" s="71"/>
      <c r="B112" s="20">
        <f t="shared" si="53"/>
        <v>70</v>
      </c>
      <c r="C112" s="72"/>
      <c r="D112" s="28"/>
      <c r="E112" s="29"/>
      <c r="F112" s="29" t="s">
        <v>131</v>
      </c>
      <c r="G112" s="141" t="s">
        <v>203</v>
      </c>
      <c r="H112" s="142" t="s">
        <v>203</v>
      </c>
      <c r="I112" s="141" t="s">
        <v>203</v>
      </c>
      <c r="J112" s="142" t="s">
        <v>203</v>
      </c>
      <c r="K112" s="152"/>
      <c r="M112" s="153" t="s">
        <v>203</v>
      </c>
      <c r="N112" s="153" t="s">
        <v>203</v>
      </c>
      <c r="O112" s="153" t="s">
        <v>203</v>
      </c>
      <c r="P112" s="142" t="s">
        <v>203</v>
      </c>
      <c r="Q112" s="142"/>
      <c r="S112" s="154"/>
      <c r="T112" s="154"/>
      <c r="U112" s="154"/>
      <c r="V112" s="155" t="str">
        <f t="shared" si="54"/>
        <v>-</v>
      </c>
      <c r="W112" s="155"/>
      <c r="X112" s="156"/>
      <c r="Y112" s="209"/>
      <c r="Z112" s="210"/>
      <c r="AA112" s="210"/>
      <c r="AB112" s="210"/>
      <c r="AC112" s="211"/>
    </row>
    <row r="113" spans="1:29" ht="19.5" customHeight="1">
      <c r="A113" s="71"/>
      <c r="B113" s="20">
        <f>SUM(B111)+1</f>
        <v>70</v>
      </c>
      <c r="C113" s="72"/>
      <c r="D113" s="28"/>
      <c r="E113" s="157"/>
      <c r="F113" s="158" t="s">
        <v>133</v>
      </c>
      <c r="G113" s="141">
        <v>2.7000000000000001E-3</v>
      </c>
      <c r="H113" s="141">
        <v>3.2000000000000002E-3</v>
      </c>
      <c r="I113" s="141">
        <v>3.3999999999999998E-3</v>
      </c>
      <c r="J113" s="141">
        <v>3.3E-3</v>
      </c>
      <c r="K113" s="152"/>
      <c r="M113" s="153">
        <v>2.7000000000000001E-3</v>
      </c>
      <c r="N113" s="153">
        <v>3.2000000000000002E-3</v>
      </c>
      <c r="O113" s="153">
        <v>3.3999999999999998E-3</v>
      </c>
      <c r="P113" s="141">
        <v>3.5000000000000001E-3</v>
      </c>
      <c r="Q113" s="142"/>
      <c r="S113" s="154"/>
      <c r="T113" s="154"/>
      <c r="U113" s="154"/>
      <c r="V113" s="155">
        <f t="shared" si="54"/>
        <v>-2.0000000000000009E-4</v>
      </c>
      <c r="W113" s="155"/>
      <c r="X113" s="156"/>
      <c r="Y113" s="209"/>
      <c r="Z113" s="210"/>
      <c r="AA113" s="210"/>
      <c r="AB113" s="210"/>
      <c r="AC113" s="211"/>
    </row>
    <row r="114" spans="1:29" ht="19.5" customHeight="1">
      <c r="A114" s="71"/>
      <c r="B114" s="20">
        <f>SUM(B112)+1</f>
        <v>71</v>
      </c>
      <c r="C114" s="72"/>
      <c r="D114" s="28"/>
      <c r="E114" s="157"/>
      <c r="F114" s="158" t="s">
        <v>213</v>
      </c>
      <c r="G114" s="159">
        <v>23235316</v>
      </c>
      <c r="H114" s="159">
        <v>23378103</v>
      </c>
      <c r="I114" s="159">
        <v>22637112</v>
      </c>
      <c r="J114" s="159">
        <v>23192931</v>
      </c>
      <c r="K114" s="152"/>
      <c r="M114" s="160">
        <v>23235316</v>
      </c>
      <c r="N114" s="160">
        <v>23378103</v>
      </c>
      <c r="O114" s="160">
        <v>22637112</v>
      </c>
      <c r="P114" s="159">
        <v>22986641</v>
      </c>
      <c r="Q114" s="142"/>
      <c r="S114" s="154"/>
      <c r="T114" s="154"/>
      <c r="U114" s="154"/>
      <c r="V114" s="161">
        <f t="shared" si="54"/>
        <v>206290</v>
      </c>
      <c r="W114" s="155"/>
      <c r="X114" s="156"/>
      <c r="Y114" s="194"/>
      <c r="Z114" s="195"/>
      <c r="AA114" s="195"/>
      <c r="AB114" s="195"/>
      <c r="AC114" s="196"/>
    </row>
    <row r="115" spans="1:29">
      <c r="B115" s="47"/>
      <c r="K115" s="162"/>
      <c r="M115" s="4"/>
      <c r="N115" s="4"/>
      <c r="O115" s="4"/>
      <c r="S115" s="163"/>
      <c r="T115" s="163"/>
      <c r="U115" s="163"/>
      <c r="V115" s="163"/>
      <c r="W115" s="163"/>
      <c r="X115" s="156"/>
    </row>
    <row r="116" spans="1:29" ht="19.5" customHeight="1">
      <c r="A116" s="71"/>
      <c r="B116" s="20">
        <f>SUM(B114)+1</f>
        <v>72</v>
      </c>
      <c r="C116" s="72"/>
      <c r="D116" s="116" t="s">
        <v>134</v>
      </c>
      <c r="E116" s="29" t="s">
        <v>122</v>
      </c>
      <c r="F116" s="29" t="s">
        <v>135</v>
      </c>
      <c r="G116" s="141">
        <v>0.1792</v>
      </c>
      <c r="H116" s="141">
        <v>0.21360000000000001</v>
      </c>
      <c r="I116" s="141">
        <v>0.22339999999999999</v>
      </c>
      <c r="J116" s="141">
        <v>0.21779999999999999</v>
      </c>
      <c r="K116" s="152"/>
      <c r="M116" s="153">
        <v>0.1792</v>
      </c>
      <c r="N116" s="153">
        <v>0.21360000000000001</v>
      </c>
      <c r="O116" s="153">
        <v>0.22339999999999999</v>
      </c>
      <c r="P116" s="141">
        <v>0.23050000000000001</v>
      </c>
      <c r="Q116" s="141"/>
      <c r="S116" s="154"/>
      <c r="T116" s="154"/>
      <c r="U116" s="154"/>
      <c r="V116" s="155">
        <f>IFERROR(J116-P116,"-")</f>
        <v>-1.2700000000000017E-2</v>
      </c>
      <c r="W116" s="155"/>
      <c r="X116" s="156"/>
      <c r="Y116" s="191"/>
      <c r="Z116" s="192"/>
      <c r="AA116" s="192"/>
      <c r="AB116" s="192"/>
      <c r="AC116" s="193"/>
    </row>
    <row r="117" spans="1:29" ht="19.5" customHeight="1">
      <c r="A117" s="71"/>
      <c r="B117" s="20">
        <f t="shared" si="53"/>
        <v>73</v>
      </c>
      <c r="C117" s="72"/>
      <c r="D117" s="28"/>
      <c r="E117" s="29" t="s">
        <v>124</v>
      </c>
      <c r="F117" s="29" t="s">
        <v>135</v>
      </c>
      <c r="G117" s="141">
        <v>0.16159999999999999</v>
      </c>
      <c r="H117" s="141">
        <v>0.19270000000000001</v>
      </c>
      <c r="I117" s="141">
        <v>0.2016</v>
      </c>
      <c r="J117" s="141">
        <v>0.1966</v>
      </c>
      <c r="K117" s="152"/>
      <c r="M117" s="153">
        <v>0.16159999999999999</v>
      </c>
      <c r="N117" s="153">
        <v>0.19270000000000001</v>
      </c>
      <c r="O117" s="153">
        <v>0.2016</v>
      </c>
      <c r="P117" s="141">
        <v>0.20810000000000001</v>
      </c>
      <c r="Q117" s="142"/>
      <c r="S117" s="154"/>
      <c r="T117" s="154"/>
      <c r="U117" s="154"/>
      <c r="V117" s="155">
        <f t="shared" ref="V117:V121" si="55">IFERROR(J117-P117,"-")</f>
        <v>-1.150000000000001E-2</v>
      </c>
      <c r="W117" s="155"/>
      <c r="X117" s="156"/>
      <c r="Y117" s="209"/>
      <c r="Z117" s="210"/>
      <c r="AA117" s="210"/>
      <c r="AB117" s="210"/>
      <c r="AC117" s="211"/>
    </row>
    <row r="118" spans="1:29" ht="19.5" customHeight="1">
      <c r="A118" s="71"/>
      <c r="B118" s="20">
        <f t="shared" si="53"/>
        <v>74</v>
      </c>
      <c r="C118" s="72"/>
      <c r="D118" s="28"/>
      <c r="E118" s="29" t="s">
        <v>125</v>
      </c>
      <c r="F118" s="29" t="s">
        <v>126</v>
      </c>
      <c r="G118" s="141" t="s">
        <v>204</v>
      </c>
      <c r="H118" s="141" t="s">
        <v>205</v>
      </c>
      <c r="I118" s="141" t="s">
        <v>206</v>
      </c>
      <c r="J118" s="141" t="s">
        <v>227</v>
      </c>
      <c r="K118" s="152"/>
      <c r="M118" s="153" t="s">
        <v>204</v>
      </c>
      <c r="N118" s="153" t="s">
        <v>205</v>
      </c>
      <c r="O118" s="153" t="s">
        <v>206</v>
      </c>
      <c r="P118" s="142" t="s">
        <v>207</v>
      </c>
      <c r="Q118" s="142"/>
      <c r="S118" s="154"/>
      <c r="T118" s="154"/>
      <c r="U118" s="154"/>
      <c r="V118" s="155" t="str">
        <f t="shared" si="55"/>
        <v>-</v>
      </c>
      <c r="W118" s="155"/>
      <c r="X118" s="156"/>
      <c r="Y118" s="209"/>
      <c r="Z118" s="210"/>
      <c r="AA118" s="210"/>
      <c r="AB118" s="210"/>
      <c r="AC118" s="211"/>
    </row>
    <row r="119" spans="1:29" ht="19.5" customHeight="1">
      <c r="A119" s="71"/>
      <c r="B119" s="20">
        <f t="shared" si="53"/>
        <v>75</v>
      </c>
      <c r="C119" s="72"/>
      <c r="D119" s="28"/>
      <c r="E119" s="29"/>
      <c r="F119" s="29" t="s">
        <v>131</v>
      </c>
      <c r="G119" s="141" t="s">
        <v>208</v>
      </c>
      <c r="H119" s="141" t="s">
        <v>208</v>
      </c>
      <c r="I119" s="141" t="s">
        <v>208</v>
      </c>
      <c r="J119" s="141" t="s">
        <v>208</v>
      </c>
      <c r="K119" s="152"/>
      <c r="M119" s="153" t="s">
        <v>208</v>
      </c>
      <c r="N119" s="153" t="s">
        <v>208</v>
      </c>
      <c r="O119" s="153" t="s">
        <v>208</v>
      </c>
      <c r="P119" s="142" t="s">
        <v>208</v>
      </c>
      <c r="Q119" s="142"/>
      <c r="S119" s="154"/>
      <c r="T119" s="154"/>
      <c r="U119" s="154"/>
      <c r="V119" s="155" t="str">
        <f t="shared" si="55"/>
        <v>-</v>
      </c>
      <c r="W119" s="155"/>
      <c r="X119" s="156"/>
      <c r="Y119" s="209"/>
      <c r="Z119" s="210"/>
      <c r="AA119" s="210"/>
      <c r="AB119" s="210"/>
      <c r="AC119" s="211"/>
    </row>
    <row r="120" spans="1:29" ht="19.5" customHeight="1">
      <c r="A120" s="71"/>
      <c r="B120" s="20">
        <f>SUM(B118)+1</f>
        <v>75</v>
      </c>
      <c r="C120" s="72"/>
      <c r="D120" s="28"/>
      <c r="E120" s="157"/>
      <c r="F120" s="158" t="s">
        <v>133</v>
      </c>
      <c r="G120" s="141">
        <v>1.7600000000000001E-2</v>
      </c>
      <c r="H120" s="141">
        <v>2.1000000000000001E-2</v>
      </c>
      <c r="I120" s="141">
        <v>2.1999999999999999E-2</v>
      </c>
      <c r="J120" s="141">
        <v>2.1499999999999998E-2</v>
      </c>
      <c r="K120" s="152"/>
      <c r="M120" s="153">
        <v>1.7600000000000001E-2</v>
      </c>
      <c r="N120" s="153">
        <v>2.1000000000000001E-2</v>
      </c>
      <c r="O120" s="153">
        <v>2.1999999999999999E-2</v>
      </c>
      <c r="P120" s="141">
        <v>2.2700000000000001E-2</v>
      </c>
      <c r="Q120" s="141"/>
      <c r="S120" s="154"/>
      <c r="T120" s="154"/>
      <c r="U120" s="154"/>
      <c r="V120" s="155">
        <f t="shared" si="55"/>
        <v>-1.2000000000000031E-3</v>
      </c>
      <c r="W120" s="155"/>
      <c r="X120" s="156"/>
      <c r="Y120" s="209"/>
      <c r="Z120" s="210"/>
      <c r="AA120" s="210"/>
      <c r="AB120" s="210"/>
      <c r="AC120" s="211"/>
    </row>
    <row r="121" spans="1:29" ht="19.5" customHeight="1">
      <c r="A121" s="71"/>
      <c r="B121" s="20">
        <f>SUM(B119)+1</f>
        <v>76</v>
      </c>
      <c r="C121" s="72"/>
      <c r="D121" s="28"/>
      <c r="E121" s="157"/>
      <c r="F121" s="158" t="str">
        <f>F114</f>
        <v>MINIMUM RATE APPLIES AT SOQ OF (KWH)</v>
      </c>
      <c r="G121" s="159">
        <v>19123623</v>
      </c>
      <c r="H121" s="159">
        <v>19064562</v>
      </c>
      <c r="I121" s="159">
        <v>18960264</v>
      </c>
      <c r="J121" s="159">
        <v>18810717</v>
      </c>
      <c r="K121" s="152"/>
      <c r="M121" s="160">
        <v>19123623</v>
      </c>
      <c r="N121" s="160">
        <v>19064562</v>
      </c>
      <c r="O121" s="160">
        <v>18960264</v>
      </c>
      <c r="P121" s="159">
        <v>18971577</v>
      </c>
      <c r="Q121" s="141"/>
      <c r="S121" s="154"/>
      <c r="T121" s="154"/>
      <c r="U121" s="154"/>
      <c r="V121" s="161">
        <f t="shared" si="55"/>
        <v>-160860</v>
      </c>
      <c r="W121" s="155"/>
      <c r="X121" s="156"/>
      <c r="Y121" s="194"/>
      <c r="Z121" s="195"/>
      <c r="AA121" s="195"/>
      <c r="AB121" s="195"/>
      <c r="AC121" s="196"/>
    </row>
    <row r="122" spans="1:29">
      <c r="M122" s="4"/>
      <c r="N122" s="4"/>
      <c r="O122" s="4"/>
      <c r="X122" s="156"/>
    </row>
    <row r="123" spans="1:29" ht="19.5" customHeight="1">
      <c r="D123" s="184" t="s">
        <v>141</v>
      </c>
      <c r="E123" s="202"/>
      <c r="F123" s="130"/>
      <c r="G123" s="131"/>
      <c r="H123" s="132"/>
      <c r="I123" s="132"/>
      <c r="J123" s="132"/>
      <c r="K123" s="133"/>
      <c r="L123" s="151"/>
      <c r="M123" s="131"/>
      <c r="N123" s="132"/>
      <c r="O123" s="132"/>
      <c r="P123" s="132"/>
      <c r="Q123" s="133"/>
      <c r="R123" s="151"/>
      <c r="S123" s="131"/>
      <c r="T123" s="132"/>
      <c r="U123" s="132"/>
      <c r="V123" s="132"/>
      <c r="W123" s="133"/>
      <c r="X123" s="156"/>
    </row>
    <row r="124" spans="1:29">
      <c r="M124" s="4"/>
      <c r="N124" s="4"/>
      <c r="O124" s="4"/>
      <c r="X124" s="156"/>
    </row>
    <row r="125" spans="1:29" ht="19.5" customHeight="1">
      <c r="A125" s="71"/>
      <c r="B125" s="20">
        <f>SUM(B121)+1</f>
        <v>77</v>
      </c>
      <c r="C125" s="72"/>
      <c r="D125" s="116" t="s">
        <v>134</v>
      </c>
      <c r="E125" s="29" t="s">
        <v>122</v>
      </c>
      <c r="F125" s="29" t="s">
        <v>123</v>
      </c>
      <c r="G125" s="141">
        <v>8.3599999999999994E-2</v>
      </c>
      <c r="H125" s="141">
        <v>9.9299999999999999E-2</v>
      </c>
      <c r="I125" s="141">
        <v>0.1056</v>
      </c>
      <c r="J125" s="141">
        <v>0.1027</v>
      </c>
      <c r="K125" s="152"/>
      <c r="M125" s="153">
        <v>8.3599999999999994E-2</v>
      </c>
      <c r="N125" s="153">
        <v>9.9299999999999999E-2</v>
      </c>
      <c r="O125" s="153">
        <v>0.1056</v>
      </c>
      <c r="P125" s="141">
        <v>0.1087</v>
      </c>
      <c r="Q125" s="141"/>
      <c r="S125" s="154"/>
      <c r="T125" s="154"/>
      <c r="U125" s="154"/>
      <c r="V125" s="155">
        <f>IFERROR(J125-P125,"-")</f>
        <v>-6.0000000000000053E-3</v>
      </c>
      <c r="W125" s="155"/>
      <c r="X125" s="156"/>
      <c r="Y125" s="191"/>
      <c r="Z125" s="192"/>
      <c r="AA125" s="192"/>
      <c r="AB125" s="192"/>
      <c r="AC125" s="193"/>
    </row>
    <row r="126" spans="1:29" ht="19.5" customHeight="1">
      <c r="A126" s="71"/>
      <c r="B126" s="20">
        <f t="shared" ref="B126:B130" si="56">SUM(B125)+1</f>
        <v>78</v>
      </c>
      <c r="C126" s="72"/>
      <c r="D126" s="28"/>
      <c r="E126" s="29" t="s">
        <v>124</v>
      </c>
      <c r="F126" s="29" t="s">
        <v>135</v>
      </c>
      <c r="G126" s="141">
        <v>2.8E-3</v>
      </c>
      <c r="H126" s="141">
        <v>3.3E-3</v>
      </c>
      <c r="I126" s="141">
        <v>3.5000000000000001E-3</v>
      </c>
      <c r="J126" s="141">
        <v>3.3999999999999998E-3</v>
      </c>
      <c r="K126" s="152"/>
      <c r="M126" s="153">
        <v>2.8E-3</v>
      </c>
      <c r="N126" s="153">
        <v>3.3E-3</v>
      </c>
      <c r="O126" s="153">
        <v>3.5000000000000001E-3</v>
      </c>
      <c r="P126" s="141">
        <v>3.5999999999999999E-3</v>
      </c>
      <c r="Q126" s="142"/>
      <c r="S126" s="154"/>
      <c r="T126" s="154"/>
      <c r="U126" s="154"/>
      <c r="V126" s="155">
        <f t="shared" ref="V126:V130" si="57">IFERROR(J126-P126,"-")</f>
        <v>-2.0000000000000009E-4</v>
      </c>
      <c r="W126" s="155"/>
      <c r="X126" s="156"/>
      <c r="Y126" s="209"/>
      <c r="Z126" s="210"/>
      <c r="AA126" s="210"/>
      <c r="AB126" s="210"/>
      <c r="AC126" s="211"/>
    </row>
    <row r="127" spans="1:29" ht="19.5" customHeight="1">
      <c r="A127" s="71"/>
      <c r="B127" s="20">
        <f t="shared" si="56"/>
        <v>79</v>
      </c>
      <c r="C127" s="72"/>
      <c r="D127" s="28"/>
      <c r="E127" s="29" t="s">
        <v>125</v>
      </c>
      <c r="F127" s="29" t="s">
        <v>126</v>
      </c>
      <c r="G127" s="141" t="s">
        <v>209</v>
      </c>
      <c r="H127" s="141" t="s">
        <v>210</v>
      </c>
      <c r="I127" s="141" t="s">
        <v>211</v>
      </c>
      <c r="J127" s="141" t="s">
        <v>228</v>
      </c>
      <c r="K127" s="152"/>
      <c r="M127" s="153" t="s">
        <v>209</v>
      </c>
      <c r="N127" s="153" t="s">
        <v>210</v>
      </c>
      <c r="O127" s="153" t="s">
        <v>211</v>
      </c>
      <c r="P127" s="142" t="s">
        <v>212</v>
      </c>
      <c r="Q127" s="142"/>
      <c r="S127" s="154"/>
      <c r="T127" s="154"/>
      <c r="U127" s="154"/>
      <c r="V127" s="155" t="str">
        <f t="shared" si="57"/>
        <v>-</v>
      </c>
      <c r="W127" s="155"/>
      <c r="X127" s="156"/>
      <c r="Y127" s="209"/>
      <c r="Z127" s="210"/>
      <c r="AA127" s="210"/>
      <c r="AB127" s="210"/>
      <c r="AC127" s="211"/>
    </row>
    <row r="128" spans="1:29" ht="19.5" customHeight="1">
      <c r="A128" s="71"/>
      <c r="B128" s="20">
        <f t="shared" si="56"/>
        <v>80</v>
      </c>
      <c r="C128" s="72"/>
      <c r="D128" s="28"/>
      <c r="E128" s="29"/>
      <c r="F128" s="29" t="s">
        <v>131</v>
      </c>
      <c r="G128" s="141" t="s">
        <v>146</v>
      </c>
      <c r="H128" s="141" t="s">
        <v>146</v>
      </c>
      <c r="I128" s="141" t="s">
        <v>146</v>
      </c>
      <c r="J128" s="141" t="s">
        <v>146</v>
      </c>
      <c r="K128" s="152"/>
      <c r="M128" s="153" t="s">
        <v>146</v>
      </c>
      <c r="N128" s="153" t="s">
        <v>146</v>
      </c>
      <c r="O128" s="153" t="s">
        <v>146</v>
      </c>
      <c r="P128" s="142" t="s">
        <v>146</v>
      </c>
      <c r="Q128" s="142"/>
      <c r="S128" s="154"/>
      <c r="T128" s="154"/>
      <c r="U128" s="154"/>
      <c r="V128" s="155" t="str">
        <f t="shared" si="57"/>
        <v>-</v>
      </c>
      <c r="W128" s="155"/>
      <c r="X128" s="156"/>
      <c r="Y128" s="209"/>
      <c r="Z128" s="210"/>
      <c r="AA128" s="210"/>
      <c r="AB128" s="210"/>
      <c r="AC128" s="211"/>
    </row>
    <row r="129" spans="1:29" ht="19.5" customHeight="1">
      <c r="A129" s="71"/>
      <c r="B129" s="20">
        <f t="shared" si="56"/>
        <v>81</v>
      </c>
      <c r="C129" s="72"/>
      <c r="D129" s="28" t="s">
        <v>147</v>
      </c>
      <c r="E129" s="157"/>
      <c r="F129" s="158" t="s">
        <v>148</v>
      </c>
      <c r="G129" s="141">
        <v>26.521100000000001</v>
      </c>
      <c r="H129" s="141">
        <v>31.515899999999998</v>
      </c>
      <c r="I129" s="141">
        <v>33.528500000000001</v>
      </c>
      <c r="J129" s="141">
        <v>32.616500000000002</v>
      </c>
      <c r="K129" s="152"/>
      <c r="M129" s="153">
        <v>26.521100000000001</v>
      </c>
      <c r="N129" s="153">
        <v>31.515899999999998</v>
      </c>
      <c r="O129" s="153">
        <v>33.528500000000001</v>
      </c>
      <c r="P129" s="141">
        <v>34.500799999999998</v>
      </c>
      <c r="Q129" s="141"/>
      <c r="S129" s="154"/>
      <c r="T129" s="154"/>
      <c r="U129" s="154"/>
      <c r="V129" s="155">
        <f t="shared" si="57"/>
        <v>-1.8842999999999961</v>
      </c>
      <c r="W129" s="155"/>
      <c r="X129" s="156"/>
      <c r="Y129" s="209"/>
      <c r="Z129" s="210"/>
      <c r="AA129" s="210"/>
      <c r="AB129" s="210"/>
      <c r="AC129" s="211"/>
    </row>
    <row r="130" spans="1:29" ht="19.5" customHeight="1">
      <c r="A130" s="71"/>
      <c r="B130" s="20">
        <f t="shared" si="56"/>
        <v>82</v>
      </c>
      <c r="C130" s="72"/>
      <c r="D130" s="28"/>
      <c r="E130" s="157"/>
      <c r="F130" s="158" t="s">
        <v>149</v>
      </c>
      <c r="G130" s="141">
        <v>28.238900000000001</v>
      </c>
      <c r="H130" s="141">
        <v>33.557200000000002</v>
      </c>
      <c r="I130" s="141">
        <v>35.700200000000002</v>
      </c>
      <c r="J130" s="141">
        <v>34.729199999999999</v>
      </c>
      <c r="K130" s="152"/>
      <c r="M130" s="153">
        <v>28.238900000000001</v>
      </c>
      <c r="N130" s="153">
        <v>33.557200000000002</v>
      </c>
      <c r="O130" s="153">
        <v>35.700200000000002</v>
      </c>
      <c r="P130" s="141">
        <v>36.735500000000002</v>
      </c>
      <c r="Q130" s="141"/>
      <c r="S130" s="154"/>
      <c r="T130" s="154"/>
      <c r="U130" s="154"/>
      <c r="V130" s="155">
        <f t="shared" si="57"/>
        <v>-2.0063000000000031</v>
      </c>
      <c r="W130" s="155"/>
      <c r="X130" s="156"/>
      <c r="Y130" s="194"/>
      <c r="Z130" s="195"/>
      <c r="AA130" s="195"/>
      <c r="AB130" s="195"/>
      <c r="AC130" s="196"/>
    </row>
    <row r="131" spans="1:29">
      <c r="K131" s="162"/>
      <c r="M131" s="4"/>
      <c r="N131" s="4"/>
      <c r="O131" s="4"/>
      <c r="X131" s="164"/>
    </row>
    <row r="132" spans="1:29" ht="19.5" customHeight="1">
      <c r="D132" s="184" t="s">
        <v>150</v>
      </c>
      <c r="E132" s="202"/>
      <c r="F132" s="130"/>
      <c r="G132" s="131"/>
      <c r="H132" s="132"/>
      <c r="I132" s="132"/>
      <c r="J132" s="132"/>
      <c r="K132" s="165"/>
      <c r="L132" s="151"/>
      <c r="M132" s="131"/>
      <c r="N132" s="132"/>
      <c r="O132" s="132"/>
      <c r="P132" s="132"/>
      <c r="Q132" s="133"/>
      <c r="R132" s="151"/>
      <c r="S132" s="131"/>
      <c r="T132" s="132"/>
      <c r="U132" s="132"/>
      <c r="V132" s="132"/>
      <c r="W132" s="133"/>
      <c r="X132" s="150"/>
    </row>
    <row r="133" spans="1:29">
      <c r="K133" s="162"/>
      <c r="M133" s="4"/>
      <c r="N133" s="4"/>
      <c r="O133" s="4"/>
      <c r="X133" s="164"/>
    </row>
    <row r="134" spans="1:29" ht="19.5" customHeight="1">
      <c r="A134" s="71"/>
      <c r="B134" s="20">
        <f>SUM(B130)+1</f>
        <v>83</v>
      </c>
      <c r="C134" s="72"/>
      <c r="D134" s="28" t="s">
        <v>151</v>
      </c>
      <c r="E134" s="74" t="s">
        <v>217</v>
      </c>
      <c r="F134" s="29" t="s">
        <v>135</v>
      </c>
      <c r="G134" s="141">
        <v>1.7999999999999999E-2</v>
      </c>
      <c r="H134" s="141">
        <v>2.8299999999999999E-2</v>
      </c>
      <c r="I134" s="141">
        <v>1.6400000000000001E-2</v>
      </c>
      <c r="J134" s="141">
        <v>1.4200000000000001E-2</v>
      </c>
      <c r="K134" s="152"/>
      <c r="M134" s="153">
        <v>1.7999999999999999E-2</v>
      </c>
      <c r="N134" s="153">
        <v>2.8299999999999999E-2</v>
      </c>
      <c r="O134" s="153">
        <v>1.6400000000000001E-2</v>
      </c>
      <c r="P134" s="141">
        <v>2.3400000000000001E-2</v>
      </c>
      <c r="Q134" s="141"/>
      <c r="S134" s="154"/>
      <c r="T134" s="154"/>
      <c r="U134" s="154"/>
      <c r="V134" s="155">
        <f>IFERROR(J134-P134,"-")</f>
        <v>-9.1999999999999998E-3</v>
      </c>
      <c r="W134" s="155"/>
      <c r="X134" s="164"/>
      <c r="Y134" s="191"/>
      <c r="Z134" s="192"/>
      <c r="AA134" s="192"/>
      <c r="AB134" s="192"/>
      <c r="AC134" s="193"/>
    </row>
    <row r="135" spans="1:29" ht="19.5" customHeight="1">
      <c r="A135" s="71"/>
      <c r="B135" s="20">
        <f t="shared" ref="B135:B136" si="58">SUM(B134)+1</f>
        <v>84</v>
      </c>
      <c r="C135" s="72"/>
      <c r="D135" s="28" t="s">
        <v>151</v>
      </c>
      <c r="E135" s="74" t="s">
        <v>217</v>
      </c>
      <c r="F135" s="29" t="s">
        <v>135</v>
      </c>
      <c r="G135" s="141">
        <v>1.7999999999999999E-2</v>
      </c>
      <c r="H135" s="141">
        <v>2.8299999999999999E-2</v>
      </c>
      <c r="I135" s="141">
        <v>1.6400000000000001E-2</v>
      </c>
      <c r="J135" s="141">
        <v>1.4200000000000001E-2</v>
      </c>
      <c r="K135" s="152"/>
      <c r="M135" s="153">
        <v>1.7999999999999999E-2</v>
      </c>
      <c r="N135" s="153">
        <v>2.8299999999999999E-2</v>
      </c>
      <c r="O135" s="153">
        <v>1.6400000000000001E-2</v>
      </c>
      <c r="P135" s="141">
        <v>2.3400000000000001E-2</v>
      </c>
      <c r="Q135" s="141"/>
      <c r="S135" s="154"/>
      <c r="T135" s="154"/>
      <c r="U135" s="154"/>
      <c r="V135" s="155">
        <f t="shared" ref="V135:V141" si="59">IFERROR(J135-P135,"-")</f>
        <v>-9.1999999999999998E-3</v>
      </c>
      <c r="W135" s="155"/>
      <c r="X135" s="164"/>
      <c r="Y135" s="209"/>
      <c r="Z135" s="210"/>
      <c r="AA135" s="210"/>
      <c r="AB135" s="210"/>
      <c r="AC135" s="211"/>
    </row>
    <row r="136" spans="1:29" ht="19.5" customHeight="1">
      <c r="A136" s="71"/>
      <c r="B136" s="20">
        <f t="shared" si="58"/>
        <v>85</v>
      </c>
      <c r="C136" s="72"/>
      <c r="D136" s="28" t="s">
        <v>151</v>
      </c>
      <c r="E136" s="74" t="s">
        <v>217</v>
      </c>
      <c r="F136" s="29" t="s">
        <v>135</v>
      </c>
      <c r="G136" s="141">
        <v>1.7999999999999999E-2</v>
      </c>
      <c r="H136" s="141">
        <v>2.8299999999999999E-2</v>
      </c>
      <c r="I136" s="141">
        <v>1.6400000000000001E-2</v>
      </c>
      <c r="J136" s="141">
        <v>1.4200000000000001E-2</v>
      </c>
      <c r="K136" s="152"/>
      <c r="M136" s="153">
        <v>1.7999999999999999E-2</v>
      </c>
      <c r="N136" s="153">
        <v>2.8299999999999999E-2</v>
      </c>
      <c r="O136" s="153">
        <v>1.6400000000000001E-2</v>
      </c>
      <c r="P136" s="141">
        <v>2.3400000000000001E-2</v>
      </c>
      <c r="Q136" s="141"/>
      <c r="S136" s="154"/>
      <c r="T136" s="154"/>
      <c r="U136" s="154"/>
      <c r="V136" s="155">
        <f t="shared" si="59"/>
        <v>-9.1999999999999998E-3</v>
      </c>
      <c r="W136" s="155"/>
      <c r="X136" s="164"/>
      <c r="Y136" s="209"/>
      <c r="Z136" s="210"/>
      <c r="AA136" s="210"/>
      <c r="AB136" s="210"/>
      <c r="AC136" s="211"/>
    </row>
    <row r="137" spans="1:29" ht="19.5" customHeight="1">
      <c r="A137" s="71"/>
      <c r="B137" s="20"/>
      <c r="C137" s="72"/>
      <c r="D137" s="28"/>
      <c r="E137" s="74"/>
      <c r="F137" s="29"/>
      <c r="G137" s="141"/>
      <c r="H137" s="141"/>
      <c r="I137" s="141"/>
      <c r="J137" s="141"/>
      <c r="K137" s="141"/>
      <c r="M137" s="153"/>
      <c r="N137" s="153"/>
      <c r="O137" s="153"/>
      <c r="P137" s="141"/>
      <c r="Q137" s="141"/>
      <c r="S137" s="154"/>
      <c r="T137" s="154"/>
      <c r="U137" s="154"/>
      <c r="V137" s="155">
        <f t="shared" si="59"/>
        <v>0</v>
      </c>
      <c r="W137" s="155"/>
      <c r="X137" s="164"/>
      <c r="Y137" s="209"/>
      <c r="Z137" s="210"/>
      <c r="AA137" s="210"/>
      <c r="AB137" s="210"/>
      <c r="AC137" s="211"/>
    </row>
    <row r="138" spans="1:29" ht="19.5" customHeight="1">
      <c r="A138" s="71"/>
      <c r="B138" s="20"/>
      <c r="C138" s="72"/>
      <c r="D138" s="28"/>
      <c r="E138" s="74"/>
      <c r="F138" s="29"/>
      <c r="G138" s="141"/>
      <c r="H138" s="141"/>
      <c r="I138" s="141"/>
      <c r="J138" s="141"/>
      <c r="K138" s="141"/>
      <c r="M138" s="153"/>
      <c r="N138" s="153"/>
      <c r="O138" s="153"/>
      <c r="P138" s="141"/>
      <c r="Q138" s="141"/>
      <c r="S138" s="154"/>
      <c r="T138" s="154"/>
      <c r="U138" s="154"/>
      <c r="V138" s="155">
        <f t="shared" si="59"/>
        <v>0</v>
      </c>
      <c r="W138" s="155"/>
      <c r="X138" s="164"/>
      <c r="Y138" s="209"/>
      <c r="Z138" s="210"/>
      <c r="AA138" s="210"/>
      <c r="AB138" s="210"/>
      <c r="AC138" s="211"/>
    </row>
    <row r="139" spans="1:29" ht="19.5" customHeight="1">
      <c r="A139" s="71"/>
      <c r="B139" s="20"/>
      <c r="C139" s="72"/>
      <c r="D139" s="28"/>
      <c r="E139" s="74"/>
      <c r="F139" s="29"/>
      <c r="G139" s="141"/>
      <c r="H139" s="141"/>
      <c r="I139" s="141"/>
      <c r="J139" s="141"/>
      <c r="K139" s="141"/>
      <c r="M139" s="153"/>
      <c r="N139" s="153"/>
      <c r="O139" s="153"/>
      <c r="P139" s="141"/>
      <c r="Q139" s="141"/>
      <c r="S139" s="154"/>
      <c r="T139" s="154"/>
      <c r="U139" s="154"/>
      <c r="V139" s="155">
        <f t="shared" si="59"/>
        <v>0</v>
      </c>
      <c r="W139" s="155"/>
      <c r="X139" s="164"/>
      <c r="Y139" s="209"/>
      <c r="Z139" s="210"/>
      <c r="AA139" s="210"/>
      <c r="AB139" s="210"/>
      <c r="AC139" s="211"/>
    </row>
    <row r="140" spans="1:29" ht="19.5" customHeight="1">
      <c r="A140" s="71"/>
      <c r="B140" s="20"/>
      <c r="C140" s="72"/>
      <c r="D140" s="28"/>
      <c r="E140" s="74"/>
      <c r="F140" s="29"/>
      <c r="G140" s="141"/>
      <c r="H140" s="141"/>
      <c r="I140" s="141"/>
      <c r="J140" s="141"/>
      <c r="K140" s="141"/>
      <c r="M140" s="153"/>
      <c r="N140" s="153"/>
      <c r="O140" s="153"/>
      <c r="P140" s="141"/>
      <c r="Q140" s="141"/>
      <c r="S140" s="154"/>
      <c r="T140" s="154"/>
      <c r="U140" s="154"/>
      <c r="V140" s="155">
        <f t="shared" si="59"/>
        <v>0</v>
      </c>
      <c r="W140" s="155"/>
      <c r="X140" s="164"/>
      <c r="Y140" s="209"/>
      <c r="Z140" s="210"/>
      <c r="AA140" s="210"/>
      <c r="AB140" s="210"/>
      <c r="AC140" s="211"/>
    </row>
    <row r="141" spans="1:29" ht="19.5" customHeight="1">
      <c r="A141" s="71"/>
      <c r="B141" s="20"/>
      <c r="C141" s="72"/>
      <c r="D141" s="28"/>
      <c r="E141" s="74"/>
      <c r="F141" s="29"/>
      <c r="G141" s="141"/>
      <c r="H141" s="141"/>
      <c r="I141" s="141"/>
      <c r="J141" s="141"/>
      <c r="K141" s="141"/>
      <c r="M141" s="153"/>
      <c r="N141" s="153"/>
      <c r="O141" s="153"/>
      <c r="P141" s="141"/>
      <c r="Q141" s="141"/>
      <c r="S141" s="154"/>
      <c r="T141" s="154"/>
      <c r="U141" s="154"/>
      <c r="V141" s="155">
        <f t="shared" si="59"/>
        <v>0</v>
      </c>
      <c r="W141" s="155"/>
      <c r="X141" s="164"/>
      <c r="Y141" s="194"/>
      <c r="Z141" s="195"/>
      <c r="AA141" s="195"/>
      <c r="AB141" s="195"/>
      <c r="AC141" s="196"/>
    </row>
    <row r="142" spans="1:29">
      <c r="M142" s="4"/>
      <c r="N142" s="4"/>
      <c r="O142" s="4"/>
      <c r="X142" s="164"/>
    </row>
    <row r="143" spans="1:29" ht="19.5" customHeight="1">
      <c r="D143" s="184" t="s">
        <v>160</v>
      </c>
      <c r="E143" s="202"/>
      <c r="F143" s="130"/>
      <c r="G143" s="131"/>
      <c r="H143" s="132"/>
      <c r="I143" s="132"/>
      <c r="J143" s="132"/>
      <c r="K143" s="133"/>
      <c r="L143" s="151"/>
      <c r="M143" s="131"/>
      <c r="N143" s="132"/>
      <c r="O143" s="132"/>
      <c r="P143" s="132"/>
      <c r="Q143" s="133"/>
      <c r="R143" s="151"/>
      <c r="S143" s="131"/>
      <c r="T143" s="132"/>
      <c r="U143" s="132"/>
      <c r="V143" s="132"/>
      <c r="W143" s="133"/>
      <c r="X143" s="164"/>
    </row>
    <row r="144" spans="1:29">
      <c r="M144" s="4"/>
      <c r="N144" s="4"/>
      <c r="O144" s="4"/>
      <c r="X144" s="164"/>
    </row>
    <row r="145" spans="1:29" ht="21.75" customHeight="1">
      <c r="A145" s="71"/>
      <c r="B145" s="20">
        <f>SUM(B141)+1</f>
        <v>1</v>
      </c>
      <c r="C145" s="72"/>
      <c r="D145" s="28" t="s">
        <v>134</v>
      </c>
      <c r="E145" s="74" t="s">
        <v>162</v>
      </c>
      <c r="F145" s="29" t="s">
        <v>135</v>
      </c>
      <c r="G145" s="141" t="s">
        <v>163</v>
      </c>
      <c r="H145" s="141">
        <v>8.0600000000000005E-2</v>
      </c>
      <c r="I145" s="141">
        <v>2.1350765018224166E-2</v>
      </c>
      <c r="J145" s="141" t="s">
        <v>163</v>
      </c>
      <c r="K145" s="141"/>
      <c r="M145" s="153" t="s">
        <v>163</v>
      </c>
      <c r="N145" s="153">
        <v>8.0600000000000005E-2</v>
      </c>
      <c r="O145" s="153">
        <v>2.1350765018224166E-2</v>
      </c>
      <c r="P145" s="141" t="s">
        <v>163</v>
      </c>
      <c r="Q145" s="141"/>
      <c r="S145" s="154"/>
      <c r="T145" s="154"/>
      <c r="U145" s="154"/>
      <c r="V145" s="155" t="str">
        <f t="shared" ref="V145:V146" si="60">IFERROR(J145-P145,"-")</f>
        <v>-</v>
      </c>
      <c r="W145" s="155"/>
      <c r="X145" s="164"/>
      <c r="Y145" s="191"/>
      <c r="Z145" s="192"/>
      <c r="AA145" s="192"/>
      <c r="AB145" s="192"/>
      <c r="AC145" s="193"/>
    </row>
    <row r="146" spans="1:29" ht="21.75" customHeight="1">
      <c r="A146" s="71"/>
      <c r="B146" s="20">
        <f>SUM(B145)+1</f>
        <v>2</v>
      </c>
      <c r="C146" s="72"/>
      <c r="D146" s="28" t="s">
        <v>134</v>
      </c>
      <c r="E146" s="74" t="s">
        <v>165</v>
      </c>
      <c r="F146" s="29" t="s">
        <v>135</v>
      </c>
      <c r="G146" s="141" t="s">
        <v>163</v>
      </c>
      <c r="H146" s="141" t="s">
        <v>163</v>
      </c>
      <c r="I146" s="141" t="s">
        <v>163</v>
      </c>
      <c r="J146" s="141" t="s">
        <v>163</v>
      </c>
      <c r="K146" s="141"/>
      <c r="M146" s="153" t="s">
        <v>163</v>
      </c>
      <c r="N146" s="153" t="s">
        <v>163</v>
      </c>
      <c r="O146" s="153" t="s">
        <v>163</v>
      </c>
      <c r="P146" s="141" t="s">
        <v>163</v>
      </c>
      <c r="Q146" s="141"/>
      <c r="S146" s="154"/>
      <c r="T146" s="154"/>
      <c r="U146" s="154"/>
      <c r="V146" s="155" t="str">
        <f t="shared" si="60"/>
        <v>-</v>
      </c>
      <c r="W146" s="155"/>
      <c r="X146" s="164"/>
      <c r="Y146" s="194"/>
      <c r="Z146" s="195"/>
      <c r="AA146" s="195"/>
      <c r="AB146" s="195"/>
      <c r="AC146" s="196"/>
    </row>
    <row r="147" spans="1:29" ht="15" customHeight="1">
      <c r="Y147" s="167"/>
      <c r="Z147" s="167"/>
      <c r="AA147" s="167"/>
      <c r="AB147" s="167"/>
      <c r="AC147" s="167"/>
    </row>
  </sheetData>
  <mergeCells count="88">
    <mergeCell ref="Y125:AC130"/>
    <mergeCell ref="D132:E132"/>
    <mergeCell ref="Y134:AC141"/>
    <mergeCell ref="D143:E143"/>
    <mergeCell ref="Y145:AC146"/>
    <mergeCell ref="D123:E123"/>
    <mergeCell ref="Y89:AC89"/>
    <mergeCell ref="D91:E91"/>
    <mergeCell ref="Y94:AC94"/>
    <mergeCell ref="Y95:AC95"/>
    <mergeCell ref="Y96:AC96"/>
    <mergeCell ref="Y97:AC97"/>
    <mergeCell ref="D98:E98"/>
    <mergeCell ref="D105:E105"/>
    <mergeCell ref="D107:E107"/>
    <mergeCell ref="Y109:AC114"/>
    <mergeCell ref="Y116:AC121"/>
    <mergeCell ref="Y88:AC88"/>
    <mergeCell ref="D75:E75"/>
    <mergeCell ref="Y77:AC77"/>
    <mergeCell ref="Y78:AC78"/>
    <mergeCell ref="Y79:AC79"/>
    <mergeCell ref="Y80:AC80"/>
    <mergeCell ref="Y81:AC81"/>
    <mergeCell ref="Y82:AC82"/>
    <mergeCell ref="Y83:AC83"/>
    <mergeCell ref="Y84:AC84"/>
    <mergeCell ref="Y85:AC86"/>
    <mergeCell ref="Y87:AC87"/>
    <mergeCell ref="D71:E71"/>
    <mergeCell ref="Y71:AC71"/>
    <mergeCell ref="D72:E72"/>
    <mergeCell ref="Y72:AC72"/>
    <mergeCell ref="D73:E73"/>
    <mergeCell ref="Y73:AC73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F1071FEC59E41A820E9294AE07AB1" ma:contentTypeVersion="17" ma:contentTypeDescription="Create a new document." ma:contentTypeScope="" ma:versionID="6d07cbec98233f35bcaa56f9476f8341">
  <xsd:schema xmlns:xsd="http://www.w3.org/2001/XMLSchema" xmlns:xs="http://www.w3.org/2001/XMLSchema" xmlns:p="http://schemas.microsoft.com/office/2006/metadata/properties" xmlns:ns2="028dae23-1077-43f0-af6a-f64793792108" xmlns:ns3="3ee84ff3-1fa2-4b0e-bbc1-9d3729ac2ba9" targetNamespace="http://schemas.microsoft.com/office/2006/metadata/properties" ma:root="true" ma:fieldsID="a251dc1017648e2d302d1e3ea68fab54" ns2:_="" ns3:_="">
    <xsd:import namespace="028dae23-1077-43f0-af6a-f64793792108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ae23-1077-43f0-af6a-f64793792108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8" nillable="true" ma:displayName="Sign-off status" ma:list="UserInfo" ma:SharePointGroup="0" ma:internalName="Sign_x002d_off_x0020_status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format="Dropdown" ma:internalName="Sign_x002d_off_x0020_status0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b18e80-c0a1-4e4c-a24b-611b5f62a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df0d92-15e2-4a18-8841-dbc4ae997dea}" ma:internalName="TaxCatchAll" ma:showField="CatchAllData" ma:web="3ee84ff3-1fa2-4b0e-bbc1-9d3729ac2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28dae23-1077-43f0-af6a-f64793792108" xsi:nil="true"/>
    <TaxCatchAll xmlns="3ee84ff3-1fa2-4b0e-bbc1-9d3729ac2ba9" xsi:nil="true"/>
    <Sign_x002d_off_x0020_status xmlns="028dae23-1077-43f0-af6a-f64793792108">
      <UserInfo>
        <DisplayName/>
        <AccountId xsi:nil="true"/>
        <AccountType/>
      </UserInfo>
    </Sign_x002d_off_x0020_status>
    <lcf76f155ced4ddcb4097134ff3c332f xmlns="028dae23-1077-43f0-af6a-f64793792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E4D647-A8C8-488D-8F60-64FB6EBFE2F0}"/>
</file>

<file path=customXml/itemProps2.xml><?xml version="1.0" encoding="utf-8"?>
<ds:datastoreItem xmlns:ds="http://schemas.openxmlformats.org/officeDocument/2006/customXml" ds:itemID="{B83621B1-7C27-4DBB-A017-B93237E8A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5DC93-2E95-4731-838F-6C6C8452847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6325b1c-dae0-4b1c-a8c6-a9944166fef9"/>
    <ds:schemaRef ds:uri="http://schemas.microsoft.com/office/2006/documentManagement/types"/>
    <ds:schemaRef ds:uri="http://schemas.microsoft.com/sharepoint/v3"/>
    <ds:schemaRef ds:uri="http://purl.org/dc/terms/"/>
    <ds:schemaRef ds:uri="6476c719-e16a-4184-a3bb-9959b7b0f5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MOD0186 (EE)</vt:lpstr>
      <vt:lpstr>MOD0186 (LO)</vt:lpstr>
      <vt:lpstr>MOD0186 (NW)</vt:lpstr>
      <vt:lpstr>MOD0186 (WM)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Sambridge, Drew</dc:creator>
  <cp:lastModifiedBy>Sambridge, Drew</cp:lastModifiedBy>
  <dcterms:created xsi:type="dcterms:W3CDTF">2023-06-13T09:08:48Z</dcterms:created>
  <dcterms:modified xsi:type="dcterms:W3CDTF">2023-06-19T09:58:08Z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0x0101006FC422B22F92824EA449751783F0438B</vt:lpwstr>
  </property>
</Properties>
</file>