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05" yWindow="975" windowWidth="19530" windowHeight="6405"/>
  </bookViews>
  <sheets>
    <sheet name="Notification" sheetId="2" r:id="rId1"/>
    <sheet name="Worked Example incl Rec" sheetId="1" r:id="rId2"/>
    <sheet name="2017~18 Factors As Used" sheetId="3" r:id="rId3"/>
  </sheets>
  <calcPr calcId="145621"/>
</workbook>
</file>

<file path=xl/calcChain.xml><?xml version="1.0" encoding="utf-8"?>
<calcChain xmlns="http://schemas.openxmlformats.org/spreadsheetml/2006/main">
  <c r="R13" i="1" l="1"/>
  <c r="R14" i="1"/>
  <c r="O20" i="1" l="1"/>
  <c r="P20" i="1"/>
  <c r="Q20" i="1"/>
  <c r="Q28" i="1" s="1"/>
  <c r="O21" i="1"/>
  <c r="P21" i="1"/>
  <c r="Q21" i="1"/>
  <c r="P19" i="1"/>
  <c r="P22" i="1" s="1"/>
  <c r="Q19" i="1"/>
  <c r="R19" i="1" s="1"/>
  <c r="O19" i="1"/>
  <c r="O22" i="1" s="1"/>
  <c r="P29" i="1"/>
  <c r="P28" i="1"/>
  <c r="O28" i="1"/>
  <c r="Q29" i="1"/>
  <c r="P27" i="1"/>
  <c r="O27" i="1"/>
  <c r="O29" i="1"/>
  <c r="R12" i="1"/>
  <c r="R15" i="1" s="1"/>
  <c r="Q27" i="1" l="1"/>
  <c r="R27" i="1" s="1"/>
  <c r="R28" i="1"/>
  <c r="R21" i="1"/>
  <c r="R20" i="1"/>
  <c r="R29" i="1"/>
  <c r="Q22" i="1"/>
  <c r="R22" i="1" s="1"/>
  <c r="O30" i="1"/>
  <c r="P30" i="1"/>
  <c r="L19" i="1"/>
  <c r="L20" i="1"/>
  <c r="L21" i="1"/>
  <c r="I22" i="1"/>
  <c r="J22" i="1"/>
  <c r="K22" i="1"/>
  <c r="I27" i="1"/>
  <c r="J27" i="1"/>
  <c r="J30" i="1" s="1"/>
  <c r="K27" i="1"/>
  <c r="L27" i="1" s="1"/>
  <c r="I28" i="1"/>
  <c r="J28" i="1"/>
  <c r="K28" i="1"/>
  <c r="L28" i="1" s="1"/>
  <c r="I29" i="1"/>
  <c r="L29" i="1" s="1"/>
  <c r="J29" i="1"/>
  <c r="K29" i="1"/>
  <c r="I30" i="1"/>
  <c r="D27" i="1"/>
  <c r="E27" i="1"/>
  <c r="D28" i="1"/>
  <c r="E28" i="1"/>
  <c r="D29" i="1"/>
  <c r="E29" i="1"/>
  <c r="C28" i="1"/>
  <c r="C29" i="1"/>
  <c r="C27" i="1"/>
  <c r="F20" i="1"/>
  <c r="F21" i="1"/>
  <c r="F19" i="1"/>
  <c r="D22" i="1"/>
  <c r="E22" i="1"/>
  <c r="C22" i="1"/>
  <c r="Q30" i="1" l="1"/>
  <c r="R30" i="1"/>
  <c r="F27" i="1"/>
  <c r="F28" i="1"/>
  <c r="K30" i="1"/>
  <c r="L30" i="1" s="1"/>
  <c r="D30" i="1"/>
  <c r="E30" i="1"/>
  <c r="L22" i="1"/>
  <c r="I35" i="1"/>
  <c r="I36" i="1"/>
  <c r="I37" i="1"/>
  <c r="L37" i="1" s="1"/>
  <c r="J35" i="1"/>
  <c r="J36" i="1"/>
  <c r="J37" i="1"/>
  <c r="K35" i="1"/>
  <c r="K36" i="1"/>
  <c r="K37" i="1"/>
  <c r="F29" i="1"/>
  <c r="C30" i="1"/>
  <c r="F30" i="1" s="1"/>
  <c r="F22" i="1"/>
  <c r="O37" i="1" l="1"/>
  <c r="O35" i="1"/>
  <c r="Q35" i="1"/>
  <c r="P35" i="1"/>
  <c r="O36" i="1"/>
  <c r="Q37" i="1"/>
  <c r="P37" i="1"/>
  <c r="Q36" i="1"/>
  <c r="P36" i="1"/>
  <c r="E35" i="1"/>
  <c r="E38" i="1" s="1"/>
  <c r="E37" i="1"/>
  <c r="D37" i="1"/>
  <c r="D36" i="1"/>
  <c r="C37" i="1"/>
  <c r="F37" i="1" s="1"/>
  <c r="E36" i="1"/>
  <c r="D35" i="1"/>
  <c r="C35" i="1"/>
  <c r="C36" i="1"/>
  <c r="K38" i="1"/>
  <c r="L36" i="1"/>
  <c r="L35" i="1"/>
  <c r="I38" i="1"/>
  <c r="J38" i="1"/>
  <c r="R36" i="1" l="1"/>
  <c r="Q38" i="1"/>
  <c r="O38" i="1"/>
  <c r="R35" i="1"/>
  <c r="R37" i="1"/>
  <c r="P38" i="1"/>
  <c r="F38" i="1"/>
  <c r="F35" i="1"/>
  <c r="C38" i="1"/>
  <c r="D38" i="1"/>
  <c r="F36" i="1"/>
  <c r="L38" i="1"/>
  <c r="R38" i="1" l="1"/>
</calcChain>
</file>

<file path=xl/sharedStrings.xml><?xml version="1.0" encoding="utf-8"?>
<sst xmlns="http://schemas.openxmlformats.org/spreadsheetml/2006/main" count="158" uniqueCount="47">
  <si>
    <t>EUC</t>
  </si>
  <si>
    <t>A</t>
  </si>
  <si>
    <t>B</t>
  </si>
  <si>
    <t>C</t>
  </si>
  <si>
    <t>Class</t>
  </si>
  <si>
    <t>UIG for the day (dummy value)</t>
  </si>
  <si>
    <t>Use of Factors as Published</t>
  </si>
  <si>
    <t>Use of Factors multiplied by 10</t>
  </si>
  <si>
    <t>Total</t>
  </si>
  <si>
    <t>a) Example (dummy) UIG Weighting Factors</t>
  </si>
  <si>
    <t>b) Example (dummy) throughput</t>
  </si>
  <si>
    <t>c) Weighted throughput for the day = a) x b)</t>
  </si>
  <si>
    <t xml:space="preserve">d) </t>
  </si>
  <si>
    <t>a) Example (dummy) UIG Weighting Factors x 10</t>
  </si>
  <si>
    <t>Worked example of multiplication of UIG weighting factors</t>
  </si>
  <si>
    <t>Factors and classes used below are for illustration purposes only and do not relate to actual Weighting Factors.
Actual 2017/18 Weighting Factors can be found on Joint Office website:  https://www.gasgovernance.co.uk/augenex/1718  (Final Factor Table Letter)</t>
  </si>
  <si>
    <t>e)</t>
  </si>
  <si>
    <t>f) Share of UIG for the day = d) x c)/e)</t>
  </si>
  <si>
    <t>EUC Band 1</t>
  </si>
  <si>
    <t>EUC Band 2</t>
  </si>
  <si>
    <t>EUC Band 3</t>
  </si>
  <si>
    <t>EUC Band 4</t>
  </si>
  <si>
    <t>EUC Band 5</t>
  </si>
  <si>
    <t>EUC Band 6</t>
  </si>
  <si>
    <t>EUC Band 7</t>
  </si>
  <si>
    <t>EUC Band 8</t>
  </si>
  <si>
    <t>EUC Band 9</t>
  </si>
  <si>
    <t>Product 1</t>
  </si>
  <si>
    <t>Product 2</t>
  </si>
  <si>
    <t>Product 3</t>
  </si>
  <si>
    <t>Product 4</t>
  </si>
  <si>
    <t>Settlement Product (Class)</t>
  </si>
  <si>
    <t>UIG Factors for 2017/18 as loaded to Xoserve systems (i.e. uplifted x10)</t>
  </si>
  <si>
    <t>Impact of Meter Point Reconciliation</t>
  </si>
  <si>
    <t>Energy reconciliation for a month</t>
  </si>
  <si>
    <t>Total UIG Rec</t>
  </si>
  <si>
    <t>This information for each Shipper appears in the K91 record on .ASP file</t>
  </si>
  <si>
    <t>This total LDZ quantity appears on the K91 record.</t>
  </si>
  <si>
    <r>
      <t xml:space="preserve">Revised Throughput  </t>
    </r>
    <r>
      <rPr>
        <b/>
        <sz val="11"/>
        <color theme="1"/>
        <rFont val="Calibri"/>
        <family val="2"/>
        <scheme val="minor"/>
      </rPr>
      <t>for the Month</t>
    </r>
    <r>
      <rPr>
        <sz val="11"/>
        <color theme="1"/>
        <rFont val="Calibri"/>
        <family val="2"/>
        <scheme val="minor"/>
      </rPr>
      <t xml:space="preserve"> (h)</t>
    </r>
  </si>
  <si>
    <t>j)</t>
  </si>
  <si>
    <r>
      <t>i) Weighted revised throughput</t>
    </r>
    <r>
      <rPr>
        <b/>
        <sz val="11"/>
        <color theme="1"/>
        <rFont val="Calibri"/>
        <family val="2"/>
        <scheme val="minor"/>
      </rPr>
      <t xml:space="preserve"> for the Month</t>
    </r>
    <r>
      <rPr>
        <sz val="11"/>
        <color theme="1"/>
        <rFont val="Calibri"/>
        <family val="2"/>
        <scheme val="minor"/>
      </rPr>
      <t xml:space="preserve"> = h) x a)</t>
    </r>
  </si>
  <si>
    <t>g) Total Rec Energy</t>
  </si>
  <si>
    <r>
      <t>k) Share of UIG Rec</t>
    </r>
    <r>
      <rPr>
        <b/>
        <sz val="11"/>
        <color theme="1"/>
        <rFont val="Calibri"/>
        <family val="2"/>
        <scheme val="minor"/>
      </rPr>
      <t xml:space="preserve"> for the month </t>
    </r>
    <r>
      <rPr>
        <sz val="11"/>
        <color theme="1"/>
        <rFont val="Calibri"/>
        <family val="2"/>
        <scheme val="minor"/>
      </rPr>
      <t>= - g) x i)/j)</t>
    </r>
  </si>
  <si>
    <t>(sum of 31 days plus Rec energy)</t>
  </si>
  <si>
    <t>Each cell will be a separate K91 record on the .ASP file for each Shipper.</t>
  </si>
  <si>
    <r>
      <t xml:space="preserve">Objective:  to demonstrate that use of the UIG Weighting Factors multiplied up by a factor of 10 will still give the same apportionment of UIG as the factors as published, </t>
    </r>
    <r>
      <rPr>
        <b/>
        <sz val="12"/>
        <color theme="1"/>
        <rFont val="Calibri"/>
        <family val="2"/>
        <scheme val="minor"/>
      </rPr>
      <t>and to demonstrate their use in UIG Reconciliation</t>
    </r>
  </si>
  <si>
    <t>In practice, UIG Rec is divided into [n] equal portions and shared out over [n] months:  either previous 12 months or number of months since Nexus, if shorter.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</si>
</sst>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2"/>
      <color theme="1"/>
      <name val="Calibri"/>
      <family val="2"/>
      <scheme val="minor"/>
    </font>
    <font>
      <sz val="16"/>
      <color theme="1"/>
      <name val="Calibri"/>
      <family val="2"/>
      <scheme val="minor"/>
    </font>
    <font>
      <b/>
      <sz val="10"/>
      <color theme="1"/>
      <name val="Calibri"/>
      <family val="2"/>
      <scheme val="minor"/>
    </font>
    <font>
      <b/>
      <sz val="12"/>
      <color theme="1"/>
      <name val="Calibri"/>
      <family val="2"/>
      <scheme val="minor"/>
    </font>
  </fonts>
  <fills count="7">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5"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2">
    <xf numFmtId="0" fontId="0" fillId="0" borderId="0" xfId="0"/>
    <xf numFmtId="0" fontId="2" fillId="0" borderId="0" xfId="0" applyFont="1"/>
    <xf numFmtId="0" fontId="3" fillId="0" borderId="0" xfId="0" applyFont="1"/>
    <xf numFmtId="0" fontId="4" fillId="0" borderId="0" xfId="0" applyFont="1"/>
    <xf numFmtId="3" fontId="4" fillId="0" borderId="0" xfId="0" applyNumberFormat="1" applyFont="1"/>
    <xf numFmtId="3" fontId="4" fillId="0" borderId="0" xfId="0" applyNumberFormat="1" applyFont="1" applyBorder="1"/>
    <xf numFmtId="0" fontId="1" fillId="0" borderId="0" xfId="0" applyFont="1"/>
    <xf numFmtId="3" fontId="1" fillId="0" borderId="0" xfId="0" applyNumberFormat="1" applyFont="1"/>
    <xf numFmtId="0" fontId="2" fillId="0" borderId="2" xfId="0" applyFont="1" applyBorder="1"/>
    <xf numFmtId="0" fontId="2" fillId="0" borderId="3" xfId="0" applyFont="1" applyBorder="1"/>
    <xf numFmtId="0" fontId="2" fillId="0" borderId="4" xfId="0" applyFont="1"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7" xfId="0" applyBorder="1" applyAlignment="1">
      <alignment horizontal="right"/>
    </xf>
    <xf numFmtId="0" fontId="0" fillId="0" borderId="8" xfId="0" applyBorder="1"/>
    <xf numFmtId="3" fontId="0" fillId="0" borderId="7" xfId="0" applyNumberFormat="1" applyBorder="1"/>
    <xf numFmtId="0" fontId="0" fillId="0" borderId="9" xfId="0" applyBorder="1"/>
    <xf numFmtId="0" fontId="0" fillId="0" borderId="9" xfId="0" applyBorder="1" applyAlignment="1">
      <alignment horizontal="right"/>
    </xf>
    <xf numFmtId="3" fontId="0" fillId="0" borderId="9" xfId="0" applyNumberFormat="1" applyBorder="1"/>
    <xf numFmtId="0" fontId="0" fillId="0" borderId="8" xfId="0" applyBorder="1" applyAlignment="1">
      <alignment horizontal="left"/>
    </xf>
    <xf numFmtId="0" fontId="0" fillId="0" borderId="10" xfId="0" applyBorder="1" applyAlignment="1">
      <alignment horizontal="left"/>
    </xf>
    <xf numFmtId="3" fontId="0" fillId="0" borderId="11" xfId="0" applyNumberFormat="1" applyBorder="1"/>
    <xf numFmtId="3" fontId="1" fillId="2" borderId="1" xfId="0" applyNumberFormat="1" applyFont="1" applyFill="1" applyBorder="1"/>
    <xf numFmtId="3" fontId="0" fillId="2" borderId="12" xfId="0" applyNumberFormat="1" applyFill="1" applyBorder="1"/>
    <xf numFmtId="0" fontId="3" fillId="0" borderId="0" xfId="0" applyFont="1" applyAlignment="1">
      <alignment horizontal="left"/>
    </xf>
    <xf numFmtId="0" fontId="2" fillId="0" borderId="0" xfId="0" applyFont="1" applyAlignment="1">
      <alignment horizontal="left" wrapText="1"/>
    </xf>
    <xf numFmtId="0" fontId="0" fillId="0" borderId="0" xfId="0" applyAlignment="1">
      <alignment wrapText="1"/>
    </xf>
    <xf numFmtId="0" fontId="0" fillId="0" borderId="13" xfId="0" applyBorder="1"/>
    <xf numFmtId="3" fontId="0" fillId="2" borderId="1" xfId="0" applyNumberFormat="1" applyFill="1" applyBorder="1"/>
    <xf numFmtId="3" fontId="0" fillId="3" borderId="7" xfId="0" applyNumberFormat="1" applyFill="1" applyBorder="1"/>
    <xf numFmtId="3" fontId="0" fillId="4" borderId="9" xfId="0" applyNumberFormat="1" applyFill="1" applyBorder="1"/>
    <xf numFmtId="0" fontId="0" fillId="0" borderId="0" xfId="0" applyAlignment="1">
      <alignment horizontal="left"/>
    </xf>
    <xf numFmtId="0" fontId="1"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3" fontId="0" fillId="5" borderId="7" xfId="0" applyNumberFormat="1" applyFill="1" applyBorder="1"/>
    <xf numFmtId="0" fontId="5" fillId="0" borderId="2" xfId="0" applyFont="1" applyBorder="1"/>
    <xf numFmtId="0" fontId="2" fillId="0" borderId="0" xfId="0" applyFont="1" applyAlignment="1">
      <alignment horizontal="left" wrapText="1"/>
    </xf>
    <xf numFmtId="0" fontId="0" fillId="0" borderId="0" xfId="0" applyFont="1" applyAlignment="1">
      <alignment horizontal="left" wrapText="1"/>
    </xf>
    <xf numFmtId="0" fontId="0" fillId="0" borderId="7" xfId="0" applyBorder="1" applyAlignment="1">
      <alignment horizontal="center"/>
    </xf>
    <xf numFmtId="3" fontId="0" fillId="5" borderId="14" xfId="0" applyNumberFormat="1" applyFill="1" applyBorder="1" applyAlignment="1">
      <alignment horizontal="left" wrapText="1"/>
    </xf>
    <xf numFmtId="3" fontId="0" fillId="5" borderId="15" xfId="0" applyNumberFormat="1" applyFill="1" applyBorder="1" applyAlignment="1">
      <alignment horizontal="left" wrapText="1"/>
    </xf>
    <xf numFmtId="3" fontId="0" fillId="6" borderId="14" xfId="0" applyNumberFormat="1" applyFill="1" applyBorder="1" applyAlignment="1">
      <alignment horizontal="left" wrapText="1"/>
    </xf>
    <xf numFmtId="3" fontId="0" fillId="6" borderId="16" xfId="0" applyNumberFormat="1" applyFill="1" applyBorder="1" applyAlignment="1">
      <alignment horizontal="left" wrapText="1"/>
    </xf>
    <xf numFmtId="3" fontId="0" fillId="6" borderId="15" xfId="0" applyNumberFormat="1" applyFill="1" applyBorder="1" applyAlignment="1">
      <alignment horizontal="left" wrapText="1"/>
    </xf>
    <xf numFmtId="0" fontId="0" fillId="3" borderId="14" xfId="0" applyFill="1" applyBorder="1" applyAlignment="1">
      <alignment horizontal="left" wrapText="1"/>
    </xf>
    <xf numFmtId="0" fontId="0" fillId="3" borderId="15" xfId="0" applyFill="1" applyBorder="1" applyAlignment="1">
      <alignment horizontal="left" wrapText="1"/>
    </xf>
    <xf numFmtId="0" fontId="0" fillId="4" borderId="14" xfId="0" applyFill="1" applyBorder="1" applyAlignment="1">
      <alignment horizontal="left" wrapText="1"/>
    </xf>
    <xf numFmtId="0" fontId="0" fillId="4" borderId="15" xfId="0" applyFill="1" applyBorder="1" applyAlignment="1">
      <alignment horizontal="left"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171450</xdr:rowOff>
    </xdr:from>
    <xdr:to>
      <xdr:col>12</xdr:col>
      <xdr:colOff>571500</xdr:colOff>
      <xdr:row>36</xdr:row>
      <xdr:rowOff>95250</xdr:rowOff>
    </xdr:to>
    <xdr:sp macro="" textlink="">
      <xdr:nvSpPr>
        <xdr:cNvPr id="2" name="TextBox 1"/>
        <xdr:cNvSpPr txBox="1"/>
      </xdr:nvSpPr>
      <xdr:spPr>
        <a:xfrm>
          <a:off x="133350" y="171450"/>
          <a:ext cx="7753350" cy="6781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Unidentified Gas (UIG) Factors for Gas Year 2017/18</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Dear Colleagues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This message is relevant to Gas Shippers with an LDZ Supply Point Portfolio.</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You will be aware that daily UIG (Unidentified Gas) is now shared out using a set of Weighting Factors.  Factors for the coming Gas Year, starting 1st October 2017, have been developed by the Allocation of Unidentified Gas Expert (AUGE) and approved at UNCC.  These factors can be found on Joint Office website:</a:t>
          </a:r>
        </a:p>
        <a:p>
          <a:r>
            <a:rPr lang="en-GB" sz="1100" u="sng">
              <a:solidFill>
                <a:schemeClr val="dk1"/>
              </a:solidFill>
              <a:effectLst/>
              <a:latin typeface="+mn-lt"/>
              <a:ea typeface="+mn-ea"/>
              <a:cs typeface="+mn-cs"/>
              <a:hlinkClick xmlns:r="http://schemas.openxmlformats.org/officeDocument/2006/relationships" r:id=""/>
            </a:rPr>
            <a:t>https://www.gasgovernance.co.uk/sites/default/files/ggf/page/2017-06/Final%20Factor%20Table%20Letter%2030%20June%2017.pdf</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new factors include 3 decimals places, but at present some of the Xoserve systems, as well as some of the approved Invoicing File Formats, can only accommodate 2 decimal places for UIG Factors.  Rather than make a change at short notice to the approved File Formats, which would have an impact on all industry parties’ systems, we have multiplied all factors by 10 across the board, to leave only 2 decimals.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UIG Factors are used only for weighting Shipper throughput for use in sharing out UIG, as a multiplication of actual measurements/estimates for the day.  This means that if all Factors are uplifted equally, all weighted throughput will increase proportionately, and there will be no impact on the amount of UIG calculated or shared out for the day.  If you would like to see that calculation in action, we have created a simple worked example to show this in practice (on the next</a:t>
          </a:r>
          <a:r>
            <a:rPr lang="en-GB" sz="1100" baseline="0">
              <a:solidFill>
                <a:schemeClr val="dk1"/>
              </a:solidFill>
              <a:effectLst/>
              <a:latin typeface="+mn-lt"/>
              <a:ea typeface="+mn-ea"/>
              <a:cs typeface="+mn-cs"/>
            </a:rPr>
            <a:t> tab of this worksheet)</a:t>
          </a:r>
          <a:r>
            <a:rPr lang="en-GB" sz="1100">
              <a:solidFill>
                <a:schemeClr val="dk1"/>
              </a:solidFill>
              <a:effectLst/>
              <a:latin typeface="+mn-lt"/>
              <a:ea typeface="+mn-ea"/>
              <a:cs typeface="+mn-cs"/>
            </a:rPr>
            <a:t>. There will be no impact on any billed amounts or energy balancing positions.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This means that for UIG transactions from Gas Day 1 October 2017 onwards, the reported UIG Weighting Factor will be 10 times higher than as published by the AUGE.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You may wish to share this message with any colleagues who are responsible for checking the energy allocations or Amendment invoice charges within your organisation, so that they are aware in advance and are not alarmed by the unexpected values.</a:t>
          </a: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We have now added a worked example</a:t>
          </a:r>
          <a:r>
            <a:rPr lang="en-GB" sz="1100" b="1" baseline="0">
              <a:solidFill>
                <a:schemeClr val="dk1"/>
              </a:solidFill>
              <a:effectLst/>
              <a:latin typeface="+mn-lt"/>
              <a:ea typeface="+mn-ea"/>
              <a:cs typeface="+mn-cs"/>
            </a:rPr>
            <a:t> of the use of the Weighting Factors in the sharing of UIG Reconciliation, to aid understanding of the Amendment Invoice Supoorting Information.</a:t>
          </a:r>
          <a:endParaRPr lang="en-GB" sz="1100" b="1">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If this approach causes you any difficulties or concerns, please advise your Xoserve Customer Account Manager.</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Regards,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Fiona Cottam – </a:t>
          </a:r>
          <a:r>
            <a:rPr lang="en-GB" sz="1100" b="1">
              <a:solidFill>
                <a:schemeClr val="dk1"/>
              </a:solidFill>
              <a:effectLst/>
              <a:latin typeface="+mn-lt"/>
              <a:ea typeface="+mn-ea"/>
              <a:cs typeface="+mn-cs"/>
            </a:rPr>
            <a:t>Business Process Manager</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Analytical Services/Demand Estimation</a:t>
          </a:r>
        </a:p>
        <a:p>
          <a:r>
            <a:rPr lang="en-GB" sz="1100">
              <a:solidFill>
                <a:schemeClr val="dk1"/>
              </a:solidFill>
              <a:effectLst/>
              <a:latin typeface="+mn-lt"/>
              <a:ea typeface="+mn-ea"/>
              <a:cs typeface="+mn-cs"/>
            </a:rPr>
            <a:t>analytical.services@xoserve.com</a:t>
          </a:r>
        </a:p>
        <a:p>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9"/>
  <sheetViews>
    <sheetView workbookViewId="0"/>
  </sheetViews>
  <sheetFormatPr defaultRowHeight="15" x14ac:dyDescent="0.25"/>
  <cols>
    <col min="1" max="1" width="6" customWidth="1"/>
    <col min="2" max="2" width="6.5703125" customWidth="1"/>
    <col min="3" max="3" width="10.140625" bestFit="1" customWidth="1"/>
    <col min="4" max="5" width="9.28515625" bestFit="1" customWidth="1"/>
    <col min="7" max="7" width="6" customWidth="1"/>
    <col min="8" max="8" width="6.7109375" customWidth="1"/>
    <col min="13" max="13" width="4" customWidth="1"/>
    <col min="15" max="15" width="11.140625" bestFit="1" customWidth="1"/>
    <col min="18" max="18" width="11.140625" bestFit="1" customWidth="1"/>
    <col min="20" max="20" width="38.28515625" style="33" customWidth="1"/>
  </cols>
  <sheetData>
    <row r="1" spans="2:20" s="2" customFormat="1" ht="21" x14ac:dyDescent="0.35">
      <c r="B1" s="2" t="s">
        <v>14</v>
      </c>
      <c r="T1" s="26"/>
    </row>
    <row r="2" spans="2:20" s="26" customFormat="1" ht="51.75" customHeight="1" x14ac:dyDescent="0.35">
      <c r="B2" s="39" t="s">
        <v>45</v>
      </c>
      <c r="C2" s="39"/>
      <c r="D2" s="39"/>
      <c r="E2" s="39"/>
      <c r="F2" s="39"/>
      <c r="G2" s="39"/>
      <c r="H2" s="39"/>
      <c r="I2" s="39"/>
      <c r="J2" s="39"/>
      <c r="K2" s="39"/>
      <c r="L2" s="39"/>
    </row>
    <row r="3" spans="2:20" s="26" customFormat="1" ht="14.25" customHeight="1" x14ac:dyDescent="0.35">
      <c r="B3" s="27"/>
      <c r="C3" s="27"/>
      <c r="D3" s="27"/>
      <c r="E3" s="27"/>
      <c r="F3" s="27"/>
      <c r="G3" s="27"/>
      <c r="H3" s="27"/>
      <c r="I3" s="27"/>
      <c r="J3" s="27"/>
      <c r="K3" s="27"/>
      <c r="L3" s="27"/>
    </row>
    <row r="4" spans="2:20" s="26" customFormat="1" ht="63.75" customHeight="1" x14ac:dyDescent="0.35">
      <c r="B4" s="40" t="s">
        <v>15</v>
      </c>
      <c r="C4" s="40"/>
      <c r="D4" s="40"/>
      <c r="E4" s="40"/>
      <c r="F4" s="40"/>
      <c r="G4" s="40"/>
      <c r="H4" s="40"/>
      <c r="I4" s="40"/>
      <c r="J4" s="40"/>
      <c r="K4" s="40"/>
      <c r="L4" s="40"/>
    </row>
    <row r="5" spans="2:20" ht="15.75" thickBot="1" x14ac:dyDescent="0.3"/>
    <row r="6" spans="2:20" s="6" customFormat="1" ht="15.75" thickBot="1" x14ac:dyDescent="0.3">
      <c r="B6" s="6" t="s">
        <v>5</v>
      </c>
      <c r="F6" s="24">
        <v>2000</v>
      </c>
      <c r="G6" s="6" t="s">
        <v>12</v>
      </c>
      <c r="L6" s="7"/>
      <c r="T6" s="34"/>
    </row>
    <row r="7" spans="2:20" s="3" customFormat="1" ht="13.5" thickBot="1" x14ac:dyDescent="0.25">
      <c r="F7" s="5"/>
      <c r="L7" s="4"/>
      <c r="T7" s="35"/>
    </row>
    <row r="8" spans="2:20" s="1" customFormat="1" ht="15.75" x14ac:dyDescent="0.25">
      <c r="B8" s="8" t="s">
        <v>6</v>
      </c>
      <c r="C8" s="9"/>
      <c r="D8" s="9"/>
      <c r="E8" s="9"/>
      <c r="F8" s="10"/>
      <c r="H8" s="8" t="s">
        <v>7</v>
      </c>
      <c r="I8" s="9"/>
      <c r="J8" s="9"/>
      <c r="K8" s="9"/>
      <c r="L8" s="10"/>
      <c r="N8" s="38" t="s">
        <v>33</v>
      </c>
      <c r="O8" s="9"/>
      <c r="P8" s="9"/>
      <c r="Q8" s="9"/>
      <c r="R8" s="10"/>
      <c r="T8" s="36"/>
    </row>
    <row r="9" spans="2:20" x14ac:dyDescent="0.25">
      <c r="B9" s="11" t="s">
        <v>9</v>
      </c>
      <c r="C9" s="12"/>
      <c r="D9" s="12"/>
      <c r="E9" s="12"/>
      <c r="F9" s="13"/>
      <c r="H9" s="11" t="s">
        <v>13</v>
      </c>
      <c r="I9" s="12"/>
      <c r="J9" s="12"/>
      <c r="K9" s="12"/>
      <c r="L9" s="13"/>
      <c r="N9" s="11" t="s">
        <v>34</v>
      </c>
      <c r="O9" s="12"/>
      <c r="P9" s="12"/>
      <c r="Q9" s="12"/>
      <c r="R9" s="13"/>
    </row>
    <row r="10" spans="2:20" x14ac:dyDescent="0.25">
      <c r="B10" s="16"/>
      <c r="C10" s="41" t="s">
        <v>4</v>
      </c>
      <c r="D10" s="41"/>
      <c r="E10" s="41"/>
      <c r="F10" s="13"/>
      <c r="H10" s="16"/>
      <c r="I10" s="41" t="s">
        <v>4</v>
      </c>
      <c r="J10" s="41"/>
      <c r="K10" s="41"/>
      <c r="L10" s="13"/>
      <c r="N10" s="16"/>
      <c r="O10" s="41" t="s">
        <v>4</v>
      </c>
      <c r="P10" s="41"/>
      <c r="Q10" s="41"/>
      <c r="R10" s="18"/>
    </row>
    <row r="11" spans="2:20" x14ac:dyDescent="0.25">
      <c r="B11" s="16" t="s">
        <v>0</v>
      </c>
      <c r="C11" s="15" t="s">
        <v>1</v>
      </c>
      <c r="D11" s="15" t="s">
        <v>2</v>
      </c>
      <c r="E11" s="15" t="s">
        <v>3</v>
      </c>
      <c r="F11" s="13"/>
      <c r="H11" s="16" t="s">
        <v>0</v>
      </c>
      <c r="I11" s="15" t="s">
        <v>1</v>
      </c>
      <c r="J11" s="15" t="s">
        <v>2</v>
      </c>
      <c r="K11" s="15" t="s">
        <v>3</v>
      </c>
      <c r="L11" s="13"/>
      <c r="N11" s="16" t="s">
        <v>0</v>
      </c>
      <c r="O11" s="15" t="s">
        <v>1</v>
      </c>
      <c r="P11" s="15" t="s">
        <v>2</v>
      </c>
      <c r="Q11" s="15" t="s">
        <v>3</v>
      </c>
      <c r="R11" s="19" t="s">
        <v>8</v>
      </c>
    </row>
    <row r="12" spans="2:20" x14ac:dyDescent="0.25">
      <c r="B12" s="16" t="s">
        <v>1</v>
      </c>
      <c r="C12" s="14">
        <v>0.123</v>
      </c>
      <c r="D12" s="14">
        <v>0.45600000000000002</v>
      </c>
      <c r="E12" s="14">
        <v>0.78900000000000003</v>
      </c>
      <c r="F12" s="13"/>
      <c r="H12" s="16" t="s">
        <v>1</v>
      </c>
      <c r="I12" s="14">
        <v>1.23</v>
      </c>
      <c r="J12" s="14">
        <v>4.5600000000000005</v>
      </c>
      <c r="K12" s="14">
        <v>7.8900000000000006</v>
      </c>
      <c r="L12" s="13"/>
      <c r="N12" s="16" t="s">
        <v>1</v>
      </c>
      <c r="O12" s="14">
        <v>500</v>
      </c>
      <c r="P12" s="14">
        <v>-100</v>
      </c>
      <c r="Q12" s="14">
        <v>-300</v>
      </c>
      <c r="R12" s="20">
        <f>SUM(O12:Q12)</f>
        <v>100</v>
      </c>
    </row>
    <row r="13" spans="2:20" x14ac:dyDescent="0.25">
      <c r="B13" s="16" t="s">
        <v>2</v>
      </c>
      <c r="C13" s="14">
        <v>1.2350000000000001</v>
      </c>
      <c r="D13" s="14">
        <v>4.4999999999999998E-2</v>
      </c>
      <c r="E13" s="14">
        <v>1.7889999999999999</v>
      </c>
      <c r="F13" s="13"/>
      <c r="H13" s="16" t="s">
        <v>2</v>
      </c>
      <c r="I13" s="14">
        <v>12.350000000000001</v>
      </c>
      <c r="J13" s="14">
        <v>0.44999999999999996</v>
      </c>
      <c r="K13" s="14">
        <v>17.89</v>
      </c>
      <c r="L13" s="13"/>
      <c r="N13" s="16" t="s">
        <v>2</v>
      </c>
      <c r="O13" s="14">
        <v>0</v>
      </c>
      <c r="P13" s="14">
        <v>-100</v>
      </c>
      <c r="Q13" s="14">
        <v>0</v>
      </c>
      <c r="R13" s="20">
        <f t="shared" ref="R13:R14" si="0">SUM(O13:Q13)</f>
        <v>-100</v>
      </c>
    </row>
    <row r="14" spans="2:20" ht="15.75" thickBot="1" x14ac:dyDescent="0.3">
      <c r="B14" s="16" t="s">
        <v>3</v>
      </c>
      <c r="C14" s="14">
        <v>11.234999999999999</v>
      </c>
      <c r="D14" s="14">
        <v>4.0000000000000001E-3</v>
      </c>
      <c r="E14" s="14">
        <v>0</v>
      </c>
      <c r="F14" s="13"/>
      <c r="H14" s="16" t="s">
        <v>3</v>
      </c>
      <c r="I14" s="14">
        <v>112.35</v>
      </c>
      <c r="J14" s="14">
        <v>0.04</v>
      </c>
      <c r="K14" s="14">
        <v>0</v>
      </c>
      <c r="L14" s="13"/>
      <c r="N14" s="16" t="s">
        <v>3</v>
      </c>
      <c r="O14" s="14">
        <v>-1500</v>
      </c>
      <c r="P14" s="14">
        <v>500</v>
      </c>
      <c r="Q14" s="29">
        <v>0</v>
      </c>
      <c r="R14" s="20">
        <f t="shared" si="0"/>
        <v>-1000</v>
      </c>
    </row>
    <row r="15" spans="2:20" ht="15.75" thickBot="1" x14ac:dyDescent="0.3">
      <c r="B15" s="11"/>
      <c r="C15" s="12"/>
      <c r="D15" s="12"/>
      <c r="E15" s="12"/>
      <c r="F15" s="13"/>
      <c r="H15" s="11"/>
      <c r="I15" s="12"/>
      <c r="J15" s="12"/>
      <c r="K15" s="12"/>
      <c r="L15" s="13"/>
      <c r="N15" s="11"/>
      <c r="O15" s="12"/>
      <c r="P15" s="12"/>
      <c r="Q15" s="12"/>
      <c r="R15" s="30">
        <f>SUM(R12:R14)</f>
        <v>-1000</v>
      </c>
      <c r="S15" t="s">
        <v>41</v>
      </c>
    </row>
    <row r="16" spans="2:20" x14ac:dyDescent="0.25">
      <c r="B16" s="11" t="s">
        <v>10</v>
      </c>
      <c r="C16" s="12"/>
      <c r="D16" s="12"/>
      <c r="E16" s="12"/>
      <c r="F16" s="13"/>
      <c r="H16" s="11" t="s">
        <v>10</v>
      </c>
      <c r="I16" s="12"/>
      <c r="J16" s="12"/>
      <c r="K16" s="12"/>
      <c r="L16" s="13"/>
      <c r="N16" s="11" t="s">
        <v>38</v>
      </c>
      <c r="O16" s="12"/>
      <c r="P16" s="12"/>
      <c r="Q16" s="12"/>
      <c r="R16" s="13"/>
    </row>
    <row r="17" spans="2:20" x14ac:dyDescent="0.25">
      <c r="B17" s="16"/>
      <c r="C17" s="41" t="s">
        <v>4</v>
      </c>
      <c r="D17" s="41"/>
      <c r="E17" s="41"/>
      <c r="F17" s="18"/>
      <c r="H17" s="16"/>
      <c r="I17" s="41" t="s">
        <v>4</v>
      </c>
      <c r="J17" s="41"/>
      <c r="K17" s="41"/>
      <c r="L17" s="18"/>
      <c r="N17" s="16"/>
      <c r="O17" s="41" t="s">
        <v>4</v>
      </c>
      <c r="P17" s="41"/>
      <c r="Q17" s="41"/>
      <c r="R17" s="18"/>
    </row>
    <row r="18" spans="2:20" x14ac:dyDescent="0.25">
      <c r="B18" s="16" t="s">
        <v>0</v>
      </c>
      <c r="C18" s="15" t="s">
        <v>1</v>
      </c>
      <c r="D18" s="15" t="s">
        <v>2</v>
      </c>
      <c r="E18" s="15" t="s">
        <v>3</v>
      </c>
      <c r="F18" s="19" t="s">
        <v>8</v>
      </c>
      <c r="H18" s="16" t="s">
        <v>0</v>
      </c>
      <c r="I18" s="15" t="s">
        <v>1</v>
      </c>
      <c r="J18" s="15" t="s">
        <v>2</v>
      </c>
      <c r="K18" s="15" t="s">
        <v>3</v>
      </c>
      <c r="L18" s="19" t="s">
        <v>8</v>
      </c>
      <c r="N18" s="16" t="s">
        <v>0</v>
      </c>
      <c r="O18" s="15" t="s">
        <v>1</v>
      </c>
      <c r="P18" s="15" t="s">
        <v>2</v>
      </c>
      <c r="Q18" s="15" t="s">
        <v>3</v>
      </c>
      <c r="R18" s="19" t="s">
        <v>8</v>
      </c>
      <c r="S18" t="s">
        <v>43</v>
      </c>
    </row>
    <row r="19" spans="2:20" x14ac:dyDescent="0.25">
      <c r="B19" s="16" t="s">
        <v>1</v>
      </c>
      <c r="C19" s="17">
        <v>50000</v>
      </c>
      <c r="D19" s="17">
        <v>10000</v>
      </c>
      <c r="E19" s="17">
        <v>15000</v>
      </c>
      <c r="F19" s="20">
        <f>SUM(C19:E19)</f>
        <v>75000</v>
      </c>
      <c r="H19" s="16" t="s">
        <v>1</v>
      </c>
      <c r="I19" s="17">
        <v>50000</v>
      </c>
      <c r="J19" s="17">
        <v>10000</v>
      </c>
      <c r="K19" s="17">
        <v>15000</v>
      </c>
      <c r="L19" s="20">
        <f>SUM(I19:K19)</f>
        <v>75000</v>
      </c>
      <c r="N19" s="16" t="s">
        <v>1</v>
      </c>
      <c r="O19" s="17">
        <f>(I19*31)+O12</f>
        <v>1550500</v>
      </c>
      <c r="P19" s="17">
        <f t="shared" ref="P19:Q19" si="1">(J19*31)+P12</f>
        <v>309900</v>
      </c>
      <c r="Q19" s="17">
        <f t="shared" si="1"/>
        <v>464700</v>
      </c>
      <c r="R19" s="20">
        <f>SUM(O19:Q19)</f>
        <v>2325100</v>
      </c>
    </row>
    <row r="20" spans="2:20" x14ac:dyDescent="0.25">
      <c r="B20" s="16" t="s">
        <v>2</v>
      </c>
      <c r="C20" s="17">
        <v>50000</v>
      </c>
      <c r="D20" s="17">
        <v>5000</v>
      </c>
      <c r="E20" s="17">
        <v>0</v>
      </c>
      <c r="F20" s="20">
        <f t="shared" ref="F20:F22" si="2">SUM(C20:E20)</f>
        <v>55000</v>
      </c>
      <c r="H20" s="16" t="s">
        <v>2</v>
      </c>
      <c r="I20" s="17">
        <v>50000</v>
      </c>
      <c r="J20" s="17">
        <v>5000</v>
      </c>
      <c r="K20" s="17">
        <v>0</v>
      </c>
      <c r="L20" s="20">
        <f t="shared" ref="L20:L22" si="3">SUM(I20:K20)</f>
        <v>55000</v>
      </c>
      <c r="N20" s="16" t="s">
        <v>2</v>
      </c>
      <c r="O20" s="17">
        <f t="shared" ref="O20:O21" si="4">(I20*31)+O13</f>
        <v>1550000</v>
      </c>
      <c r="P20" s="17">
        <f t="shared" ref="P20:P21" si="5">(J20*31)+P13</f>
        <v>154900</v>
      </c>
      <c r="Q20" s="17">
        <f t="shared" ref="Q20:Q21" si="6">(K20*31)+Q13</f>
        <v>0</v>
      </c>
      <c r="R20" s="20">
        <f t="shared" ref="R20:R22" si="7">SUM(O20:Q20)</f>
        <v>1704900</v>
      </c>
    </row>
    <row r="21" spans="2:20" x14ac:dyDescent="0.25">
      <c r="B21" s="16" t="s">
        <v>3</v>
      </c>
      <c r="C21" s="17">
        <v>50000</v>
      </c>
      <c r="D21" s="17">
        <v>10000</v>
      </c>
      <c r="E21" s="17">
        <v>10000</v>
      </c>
      <c r="F21" s="20">
        <f t="shared" si="2"/>
        <v>70000</v>
      </c>
      <c r="H21" s="16" t="s">
        <v>3</v>
      </c>
      <c r="I21" s="17">
        <v>50000</v>
      </c>
      <c r="J21" s="17">
        <v>10000</v>
      </c>
      <c r="K21" s="17">
        <v>10000</v>
      </c>
      <c r="L21" s="20">
        <f t="shared" si="3"/>
        <v>70000</v>
      </c>
      <c r="N21" s="16" t="s">
        <v>3</v>
      </c>
      <c r="O21" s="17">
        <f t="shared" si="4"/>
        <v>1548500</v>
      </c>
      <c r="P21" s="17">
        <f t="shared" si="5"/>
        <v>310500</v>
      </c>
      <c r="Q21" s="17">
        <f t="shared" si="6"/>
        <v>310000</v>
      </c>
      <c r="R21" s="20">
        <f t="shared" si="7"/>
        <v>2169000</v>
      </c>
    </row>
    <row r="22" spans="2:20" x14ac:dyDescent="0.25">
      <c r="B22" s="21" t="s">
        <v>8</v>
      </c>
      <c r="C22" s="17">
        <f>SUM(C19:C21)</f>
        <v>150000</v>
      </c>
      <c r="D22" s="17">
        <f t="shared" ref="D22:E22" si="8">SUM(D19:D21)</f>
        <v>25000</v>
      </c>
      <c r="E22" s="17">
        <f t="shared" si="8"/>
        <v>25000</v>
      </c>
      <c r="F22" s="20">
        <f t="shared" si="2"/>
        <v>200000</v>
      </c>
      <c r="H22" s="21" t="s">
        <v>8</v>
      </c>
      <c r="I22" s="17">
        <f>SUM(I19:I21)</f>
        <v>150000</v>
      </c>
      <c r="J22" s="17">
        <f t="shared" ref="J22" si="9">SUM(J19:J21)</f>
        <v>25000</v>
      </c>
      <c r="K22" s="17">
        <f t="shared" ref="K22" si="10">SUM(K19:K21)</f>
        <v>25000</v>
      </c>
      <c r="L22" s="20">
        <f t="shared" si="3"/>
        <v>200000</v>
      </c>
      <c r="N22" s="21" t="s">
        <v>8</v>
      </c>
      <c r="O22" s="17">
        <f>SUM(O19:O21)</f>
        <v>4649000</v>
      </c>
      <c r="P22" s="17">
        <f t="shared" ref="P22:Q22" si="11">SUM(P19:P21)</f>
        <v>775300</v>
      </c>
      <c r="Q22" s="17">
        <f t="shared" si="11"/>
        <v>774700</v>
      </c>
      <c r="R22" s="20">
        <f t="shared" si="7"/>
        <v>6199000</v>
      </c>
    </row>
    <row r="23" spans="2:20" x14ac:dyDescent="0.25">
      <c r="B23" s="11"/>
      <c r="C23" s="12"/>
      <c r="D23" s="12"/>
      <c r="E23" s="12"/>
      <c r="F23" s="13"/>
      <c r="H23" s="11"/>
      <c r="I23" s="12"/>
      <c r="J23" s="12"/>
      <c r="K23" s="12"/>
      <c r="L23" s="13"/>
      <c r="N23" s="11"/>
      <c r="O23" s="12"/>
      <c r="P23" s="12"/>
      <c r="Q23" s="12"/>
      <c r="R23" s="13"/>
    </row>
    <row r="24" spans="2:20" x14ac:dyDescent="0.25">
      <c r="B24" s="11" t="s">
        <v>11</v>
      </c>
      <c r="C24" s="12"/>
      <c r="D24" s="12"/>
      <c r="E24" s="12"/>
      <c r="F24" s="13"/>
      <c r="H24" s="11" t="s">
        <v>11</v>
      </c>
      <c r="I24" s="12"/>
      <c r="J24" s="12"/>
      <c r="K24" s="12"/>
      <c r="L24" s="13"/>
      <c r="N24" s="11" t="s">
        <v>40</v>
      </c>
      <c r="O24" s="12"/>
      <c r="P24" s="12"/>
      <c r="Q24" s="12"/>
      <c r="R24" s="13"/>
    </row>
    <row r="25" spans="2:20" x14ac:dyDescent="0.25">
      <c r="B25" s="16"/>
      <c r="C25" s="41" t="s">
        <v>4</v>
      </c>
      <c r="D25" s="41"/>
      <c r="E25" s="41"/>
      <c r="F25" s="18"/>
      <c r="H25" s="16"/>
      <c r="I25" s="41" t="s">
        <v>4</v>
      </c>
      <c r="J25" s="41"/>
      <c r="K25" s="41"/>
      <c r="L25" s="18"/>
      <c r="N25" s="16"/>
      <c r="O25" s="41" t="s">
        <v>4</v>
      </c>
      <c r="P25" s="41"/>
      <c r="Q25" s="41"/>
      <c r="R25" s="18"/>
    </row>
    <row r="26" spans="2:20" x14ac:dyDescent="0.25">
      <c r="B26" s="16" t="s">
        <v>0</v>
      </c>
      <c r="C26" s="15" t="s">
        <v>1</v>
      </c>
      <c r="D26" s="15" t="s">
        <v>2</v>
      </c>
      <c r="E26" s="15" t="s">
        <v>3</v>
      </c>
      <c r="F26" s="19" t="s">
        <v>8</v>
      </c>
      <c r="H26" s="16" t="s">
        <v>0</v>
      </c>
      <c r="I26" s="15" t="s">
        <v>1</v>
      </c>
      <c r="J26" s="15" t="s">
        <v>2</v>
      </c>
      <c r="K26" s="15" t="s">
        <v>3</v>
      </c>
      <c r="L26" s="19" t="s">
        <v>8</v>
      </c>
      <c r="N26" s="16" t="s">
        <v>0</v>
      </c>
      <c r="O26" s="15" t="s">
        <v>1</v>
      </c>
      <c r="P26" s="15" t="s">
        <v>2</v>
      </c>
      <c r="Q26" s="15" t="s">
        <v>3</v>
      </c>
      <c r="R26" s="19" t="s">
        <v>8</v>
      </c>
    </row>
    <row r="27" spans="2:20" x14ac:dyDescent="0.25">
      <c r="B27" s="16" t="s">
        <v>1</v>
      </c>
      <c r="C27" s="17">
        <f>C19*C12</f>
        <v>6150</v>
      </c>
      <c r="D27" s="17">
        <f t="shared" ref="D27:E27" si="12">D19*D12</f>
        <v>4560</v>
      </c>
      <c r="E27" s="17">
        <f t="shared" si="12"/>
        <v>11835</v>
      </c>
      <c r="F27" s="20">
        <f>SUM(C27:E27)</f>
        <v>22545</v>
      </c>
      <c r="H27" s="16" t="s">
        <v>1</v>
      </c>
      <c r="I27" s="17">
        <f>I19*I12</f>
        <v>61500</v>
      </c>
      <c r="J27" s="17">
        <f t="shared" ref="J27:K27" si="13">J19*J12</f>
        <v>45600.000000000007</v>
      </c>
      <c r="K27" s="17">
        <f t="shared" si="13"/>
        <v>118350.00000000001</v>
      </c>
      <c r="L27" s="20">
        <f>SUM(I27:K27)</f>
        <v>225450</v>
      </c>
      <c r="N27" s="16" t="s">
        <v>1</v>
      </c>
      <c r="O27" s="31">
        <f>O19*I12</f>
        <v>1907115</v>
      </c>
      <c r="P27" s="31">
        <f t="shared" ref="P27:Q27" si="14">P19*J12</f>
        <v>1413144.0000000002</v>
      </c>
      <c r="Q27" s="31">
        <f t="shared" si="14"/>
        <v>3666483.0000000005</v>
      </c>
      <c r="R27" s="20">
        <f>SUM(O27:Q27)</f>
        <v>6986742</v>
      </c>
      <c r="T27" s="47" t="s">
        <v>36</v>
      </c>
    </row>
    <row r="28" spans="2:20" x14ac:dyDescent="0.25">
      <c r="B28" s="16" t="s">
        <v>2</v>
      </c>
      <c r="C28" s="17">
        <f t="shared" ref="C28:E29" si="15">C20*C13</f>
        <v>61750.000000000007</v>
      </c>
      <c r="D28" s="17">
        <f t="shared" si="15"/>
        <v>225</v>
      </c>
      <c r="E28" s="17">
        <f t="shared" si="15"/>
        <v>0</v>
      </c>
      <c r="F28" s="20">
        <f t="shared" ref="F28:F30" si="16">SUM(C28:E28)</f>
        <v>61975.000000000007</v>
      </c>
      <c r="H28" s="16" t="s">
        <v>2</v>
      </c>
      <c r="I28" s="17">
        <f t="shared" ref="I28:K28" si="17">I20*I13</f>
        <v>617500.00000000012</v>
      </c>
      <c r="J28" s="17">
        <f t="shared" si="17"/>
        <v>2250</v>
      </c>
      <c r="K28" s="17">
        <f t="shared" si="17"/>
        <v>0</v>
      </c>
      <c r="L28" s="20">
        <f t="shared" ref="L28:L30" si="18">SUM(I28:K28)</f>
        <v>619750.00000000012</v>
      </c>
      <c r="N28" s="16" t="s">
        <v>2</v>
      </c>
      <c r="O28" s="31">
        <f t="shared" ref="O28:O29" si="19">O20*I13</f>
        <v>19142500.000000004</v>
      </c>
      <c r="P28" s="31">
        <f t="shared" ref="P28:P29" si="20">P20*J13</f>
        <v>69705</v>
      </c>
      <c r="Q28" s="31">
        <f t="shared" ref="Q28:Q29" si="21">Q20*K13</f>
        <v>0</v>
      </c>
      <c r="R28" s="20">
        <f t="shared" ref="R28:R30" si="22">SUM(O28:Q28)</f>
        <v>19212205.000000004</v>
      </c>
      <c r="T28" s="48"/>
    </row>
    <row r="29" spans="2:20" x14ac:dyDescent="0.25">
      <c r="B29" s="16" t="s">
        <v>3</v>
      </c>
      <c r="C29" s="17">
        <f t="shared" si="15"/>
        <v>561750</v>
      </c>
      <c r="D29" s="17">
        <f t="shared" si="15"/>
        <v>40</v>
      </c>
      <c r="E29" s="17">
        <f t="shared" si="15"/>
        <v>0</v>
      </c>
      <c r="F29" s="20">
        <f t="shared" si="16"/>
        <v>561790</v>
      </c>
      <c r="H29" s="16" t="s">
        <v>3</v>
      </c>
      <c r="I29" s="17">
        <f t="shared" ref="I29:K29" si="23">I21*I14</f>
        <v>5617500</v>
      </c>
      <c r="J29" s="17">
        <f t="shared" si="23"/>
        <v>400</v>
      </c>
      <c r="K29" s="17">
        <f t="shared" si="23"/>
        <v>0</v>
      </c>
      <c r="L29" s="20">
        <f t="shared" si="18"/>
        <v>5617900</v>
      </c>
      <c r="N29" s="16" t="s">
        <v>3</v>
      </c>
      <c r="O29" s="31">
        <f t="shared" si="19"/>
        <v>173973975</v>
      </c>
      <c r="P29" s="31">
        <f t="shared" si="20"/>
        <v>12420</v>
      </c>
      <c r="Q29" s="31">
        <f t="shared" si="21"/>
        <v>0</v>
      </c>
      <c r="R29" s="20">
        <f t="shared" si="22"/>
        <v>173986395</v>
      </c>
    </row>
    <row r="30" spans="2:20" x14ac:dyDescent="0.25">
      <c r="B30" s="16"/>
      <c r="C30" s="17">
        <f>SUM(C27:C29)</f>
        <v>629650</v>
      </c>
      <c r="D30" s="17">
        <f t="shared" ref="D30" si="24">SUM(D27:D29)</f>
        <v>4825</v>
      </c>
      <c r="E30" s="17">
        <f t="shared" ref="E30" si="25">SUM(E27:E29)</f>
        <v>11835</v>
      </c>
      <c r="F30" s="20">
        <f t="shared" si="16"/>
        <v>646310</v>
      </c>
      <c r="G30" t="s">
        <v>16</v>
      </c>
      <c r="H30" s="16" t="s">
        <v>8</v>
      </c>
      <c r="I30" s="17">
        <f>SUM(I27:I29)</f>
        <v>6296500</v>
      </c>
      <c r="J30" s="17">
        <f t="shared" ref="J30" si="26">SUM(J27:J29)</f>
        <v>48250.000000000007</v>
      </c>
      <c r="K30" s="17">
        <f t="shared" ref="K30" si="27">SUM(K27:K29)</f>
        <v>118350.00000000001</v>
      </c>
      <c r="L30" s="20">
        <f t="shared" si="18"/>
        <v>6463100</v>
      </c>
      <c r="M30" t="s">
        <v>16</v>
      </c>
      <c r="N30" s="16" t="s">
        <v>8</v>
      </c>
      <c r="O30" s="17">
        <f>SUM(O27:O29)</f>
        <v>195023590</v>
      </c>
      <c r="P30" s="17">
        <f t="shared" ref="P30:Q30" si="28">SUM(P27:P29)</f>
        <v>1495269.0000000002</v>
      </c>
      <c r="Q30" s="17">
        <f t="shared" si="28"/>
        <v>3666483.0000000005</v>
      </c>
      <c r="R30" s="32">
        <f t="shared" si="22"/>
        <v>200185342</v>
      </c>
      <c r="S30" t="s">
        <v>39</v>
      </c>
      <c r="T30" s="49" t="s">
        <v>37</v>
      </c>
    </row>
    <row r="31" spans="2:20" x14ac:dyDescent="0.25">
      <c r="B31" s="11"/>
      <c r="C31" s="12"/>
      <c r="D31" s="12"/>
      <c r="E31" s="12"/>
      <c r="F31" s="13"/>
      <c r="H31" s="11"/>
      <c r="I31" s="12"/>
      <c r="J31" s="12"/>
      <c r="K31" s="12"/>
      <c r="L31" s="13"/>
      <c r="N31" s="11"/>
      <c r="O31" s="12"/>
      <c r="P31" s="12"/>
      <c r="Q31" s="12"/>
      <c r="R31" s="13"/>
      <c r="T31" s="50"/>
    </row>
    <row r="32" spans="2:20" x14ac:dyDescent="0.25">
      <c r="B32" s="11" t="s">
        <v>17</v>
      </c>
      <c r="C32" s="12"/>
      <c r="D32" s="12"/>
      <c r="E32" s="12"/>
      <c r="F32" s="13"/>
      <c r="H32" s="11" t="s">
        <v>17</v>
      </c>
      <c r="I32" s="12"/>
      <c r="J32" s="12"/>
      <c r="K32" s="12"/>
      <c r="L32" s="13"/>
      <c r="N32" s="11" t="s">
        <v>42</v>
      </c>
      <c r="O32" s="12"/>
      <c r="P32" s="12"/>
      <c r="Q32" s="12"/>
      <c r="R32" s="13"/>
    </row>
    <row r="33" spans="2:20" x14ac:dyDescent="0.25">
      <c r="B33" s="21"/>
      <c r="C33" s="41" t="s">
        <v>4</v>
      </c>
      <c r="D33" s="41"/>
      <c r="E33" s="41"/>
      <c r="F33" s="18"/>
      <c r="H33" s="21"/>
      <c r="I33" s="41" t="s">
        <v>4</v>
      </c>
      <c r="J33" s="41"/>
      <c r="K33" s="41"/>
      <c r="L33" s="18"/>
      <c r="N33" s="21"/>
      <c r="O33" s="41" t="s">
        <v>4</v>
      </c>
      <c r="P33" s="41"/>
      <c r="Q33" s="41"/>
      <c r="R33" s="18"/>
    </row>
    <row r="34" spans="2:20" ht="15" customHeight="1" x14ac:dyDescent="0.25">
      <c r="B34" s="16" t="s">
        <v>0</v>
      </c>
      <c r="C34" s="15" t="s">
        <v>1</v>
      </c>
      <c r="D34" s="15" t="s">
        <v>2</v>
      </c>
      <c r="E34" s="15" t="s">
        <v>3</v>
      </c>
      <c r="F34" s="18"/>
      <c r="H34" s="16" t="s">
        <v>0</v>
      </c>
      <c r="I34" s="15" t="s">
        <v>1</v>
      </c>
      <c r="J34" s="15" t="s">
        <v>2</v>
      </c>
      <c r="K34" s="15" t="s">
        <v>3</v>
      </c>
      <c r="L34" s="18" t="s">
        <v>8</v>
      </c>
      <c r="N34" s="16" t="s">
        <v>0</v>
      </c>
      <c r="O34" s="15" t="s">
        <v>1</v>
      </c>
      <c r="P34" s="15" t="s">
        <v>2</v>
      </c>
      <c r="Q34" s="15" t="s">
        <v>3</v>
      </c>
      <c r="R34" s="18" t="s">
        <v>8</v>
      </c>
      <c r="T34" s="42" t="s">
        <v>44</v>
      </c>
    </row>
    <row r="35" spans="2:20" x14ac:dyDescent="0.25">
      <c r="B35" s="16" t="s">
        <v>1</v>
      </c>
      <c r="C35" s="17">
        <f>$F$6*(C27/$F$30)</f>
        <v>19.031115099565227</v>
      </c>
      <c r="D35" s="17">
        <f t="shared" ref="D35:E35" si="29">$F$6*(D27/$F$30)</f>
        <v>14.110875586019093</v>
      </c>
      <c r="E35" s="17">
        <f t="shared" si="29"/>
        <v>36.623292228187715</v>
      </c>
      <c r="F35" s="20">
        <f>SUM(C35:E35)</f>
        <v>69.76528291377204</v>
      </c>
      <c r="H35" s="16" t="s">
        <v>1</v>
      </c>
      <c r="I35" s="17">
        <f>$F$6*(I27/$L$30)</f>
        <v>19.031115099565227</v>
      </c>
      <c r="J35" s="17">
        <f t="shared" ref="J35:K35" si="30">$F$6*(J27/$L$30)</f>
        <v>14.110875586019095</v>
      </c>
      <c r="K35" s="17">
        <f t="shared" si="30"/>
        <v>36.623292228187715</v>
      </c>
      <c r="L35" s="20">
        <f>SUM(I35:K35)</f>
        <v>69.76528291377204</v>
      </c>
      <c r="N35" s="16" t="s">
        <v>1</v>
      </c>
      <c r="O35" s="37">
        <f t="shared" ref="O35:Q37" si="31">-$R$15*(O27/$R$30)</f>
        <v>9.5267464687799173</v>
      </c>
      <c r="P35" s="37">
        <f t="shared" si="31"/>
        <v>7.059178188980491</v>
      </c>
      <c r="Q35" s="37">
        <f t="shared" si="31"/>
        <v>18.315441896839783</v>
      </c>
      <c r="R35" s="20">
        <f>SUM(O35:Q35)</f>
        <v>34.901366554600187</v>
      </c>
      <c r="T35" s="43"/>
    </row>
    <row r="36" spans="2:20" x14ac:dyDescent="0.25">
      <c r="B36" s="16" t="s">
        <v>2</v>
      </c>
      <c r="C36" s="17">
        <f>$F$6*(C28/$F$30)</f>
        <v>191.08477356067525</v>
      </c>
      <c r="D36" s="17">
        <f>$F$6*(D28/$F$30)</f>
        <v>0.69626030852067888</v>
      </c>
      <c r="E36" s="17">
        <f>$F$6*(E28/$F$30)</f>
        <v>0</v>
      </c>
      <c r="F36" s="20">
        <f t="shared" ref="F36:F38" si="32">SUM(C36:E36)</f>
        <v>191.78103386919594</v>
      </c>
      <c r="H36" s="16" t="s">
        <v>2</v>
      </c>
      <c r="I36" s="17">
        <f t="shared" ref="I36:K36" si="33">$F$6*(I28/$L$30)</f>
        <v>191.08477356067525</v>
      </c>
      <c r="J36" s="17">
        <f t="shared" si="33"/>
        <v>0.69626030852067888</v>
      </c>
      <c r="K36" s="17">
        <f t="shared" si="33"/>
        <v>0</v>
      </c>
      <c r="L36" s="20">
        <f t="shared" ref="L36:L38" si="34">SUM(I36:K36)</f>
        <v>191.78103386919594</v>
      </c>
      <c r="N36" s="16" t="s">
        <v>2</v>
      </c>
      <c r="O36" s="37">
        <f t="shared" si="31"/>
        <v>95.623884390096876</v>
      </c>
      <c r="P36" s="37">
        <f t="shared" si="31"/>
        <v>0.34820231743041408</v>
      </c>
      <c r="Q36" s="37">
        <f t="shared" si="31"/>
        <v>0</v>
      </c>
      <c r="R36" s="20">
        <f t="shared" ref="R36:R38" si="35">SUM(O36:Q36)</f>
        <v>95.972086707527296</v>
      </c>
    </row>
    <row r="37" spans="2:20" ht="15" customHeight="1" x14ac:dyDescent="0.25">
      <c r="B37" s="16" t="s">
        <v>3</v>
      </c>
      <c r="C37" s="17">
        <f>$F$6*(C29/$F$30)</f>
        <v>1738.3299036066285</v>
      </c>
      <c r="D37" s="17">
        <f>$F$6*(D29/$F$30)</f>
        <v>0.12377961040367624</v>
      </c>
      <c r="E37" s="17">
        <f>$F$6*(E29/$F$30)</f>
        <v>0</v>
      </c>
      <c r="F37" s="20">
        <f t="shared" si="32"/>
        <v>1738.4536832170322</v>
      </c>
      <c r="H37" s="16" t="s">
        <v>3</v>
      </c>
      <c r="I37" s="17">
        <f t="shared" ref="I37:K37" si="36">$F$6*(I29/$L$30)</f>
        <v>1738.3299036066285</v>
      </c>
      <c r="J37" s="17">
        <f t="shared" si="36"/>
        <v>0.12377961040367624</v>
      </c>
      <c r="K37" s="17">
        <f t="shared" si="36"/>
        <v>0</v>
      </c>
      <c r="L37" s="20">
        <f t="shared" si="34"/>
        <v>1738.4536832170322</v>
      </c>
      <c r="N37" s="16" t="s">
        <v>3</v>
      </c>
      <c r="O37" s="37">
        <f t="shared" si="31"/>
        <v>869.06450423328192</v>
      </c>
      <c r="P37" s="37">
        <f t="shared" si="31"/>
        <v>6.2042504590570875E-2</v>
      </c>
      <c r="Q37" s="37">
        <f t="shared" si="31"/>
        <v>0</v>
      </c>
      <c r="R37" s="20">
        <f t="shared" si="35"/>
        <v>869.12654673787245</v>
      </c>
      <c r="T37" s="44" t="s">
        <v>46</v>
      </c>
    </row>
    <row r="38" spans="2:20" ht="30.75" thickBot="1" x14ac:dyDescent="0.3">
      <c r="B38" s="22" t="s">
        <v>8</v>
      </c>
      <c r="C38" s="23">
        <f>SUM(C35:C37)</f>
        <v>1948.4457922668689</v>
      </c>
      <c r="D38" s="23">
        <f t="shared" ref="D38" si="37">SUM(D35:D37)</f>
        <v>14.930915504943449</v>
      </c>
      <c r="E38" s="23">
        <f t="shared" ref="E38" si="38">SUM(E35:E37)</f>
        <v>36.623292228187715</v>
      </c>
      <c r="F38" s="25">
        <f t="shared" si="32"/>
        <v>2000</v>
      </c>
      <c r="H38" s="22" t="s">
        <v>8</v>
      </c>
      <c r="I38" s="23">
        <f>SUM(I35:I37)</f>
        <v>1948.4457922668689</v>
      </c>
      <c r="J38" s="23">
        <f t="shared" ref="J38" si="39">SUM(J35:J37)</f>
        <v>14.930915504943449</v>
      </c>
      <c r="K38" s="23">
        <f t="shared" ref="K38" si="40">SUM(K35:K37)</f>
        <v>36.623292228187715</v>
      </c>
      <c r="L38" s="25">
        <f t="shared" si="34"/>
        <v>2000</v>
      </c>
      <c r="N38" s="22" t="s">
        <v>8</v>
      </c>
      <c r="O38" s="23">
        <f>SUM(O35:O37)</f>
        <v>974.21513509215868</v>
      </c>
      <c r="P38" s="23">
        <f t="shared" ref="P38:Q38" si="41">SUM(P35:P37)</f>
        <v>7.4694230110014761</v>
      </c>
      <c r="Q38" s="23">
        <f t="shared" si="41"/>
        <v>18.315441896839783</v>
      </c>
      <c r="R38" s="25">
        <f t="shared" si="35"/>
        <v>999.99999999999989</v>
      </c>
      <c r="S38" s="28" t="s">
        <v>35</v>
      </c>
      <c r="T38" s="45"/>
    </row>
    <row r="39" spans="2:20" x14ac:dyDescent="0.25">
      <c r="T39" s="46"/>
    </row>
  </sheetData>
  <mergeCells count="18">
    <mergeCell ref="T34:T35"/>
    <mergeCell ref="T37:T39"/>
    <mergeCell ref="O10:Q10"/>
    <mergeCell ref="O17:Q17"/>
    <mergeCell ref="O25:Q25"/>
    <mergeCell ref="O33:Q33"/>
    <mergeCell ref="T27:T28"/>
    <mergeCell ref="T30:T31"/>
    <mergeCell ref="C33:E33"/>
    <mergeCell ref="I10:K10"/>
    <mergeCell ref="I17:K17"/>
    <mergeCell ref="I25:K25"/>
    <mergeCell ref="I33:K33"/>
    <mergeCell ref="B2:L2"/>
    <mergeCell ref="B4:L4"/>
    <mergeCell ref="C10:E10"/>
    <mergeCell ref="C17:E17"/>
    <mergeCell ref="C25:E25"/>
  </mergeCells>
  <pageMargins left="0.7" right="0.7" top="0.75" bottom="0.75" header="0.3" footer="0.3"/>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defaultRowHeight="15" x14ac:dyDescent="0.25"/>
  <cols>
    <col min="1" max="1" width="12.42578125" customWidth="1"/>
  </cols>
  <sheetData>
    <row r="1" spans="1:5" x14ac:dyDescent="0.25">
      <c r="A1" t="s">
        <v>32</v>
      </c>
    </row>
    <row r="3" spans="1:5" x14ac:dyDescent="0.25">
      <c r="A3" s="28"/>
      <c r="B3" s="51" t="s">
        <v>31</v>
      </c>
      <c r="C3" s="51"/>
      <c r="D3" s="51"/>
      <c r="E3" s="51"/>
    </row>
    <row r="4" spans="1:5" x14ac:dyDescent="0.25">
      <c r="B4" t="s">
        <v>27</v>
      </c>
      <c r="C4" t="s">
        <v>28</v>
      </c>
      <c r="D4" t="s">
        <v>29</v>
      </c>
      <c r="E4" t="s">
        <v>30</v>
      </c>
    </row>
    <row r="5" spans="1:5" x14ac:dyDescent="0.25">
      <c r="A5" t="s">
        <v>18</v>
      </c>
      <c r="B5">
        <v>0.18</v>
      </c>
      <c r="C5">
        <v>52.39</v>
      </c>
      <c r="D5">
        <v>52.430000000000007</v>
      </c>
      <c r="E5">
        <v>111.94000000000001</v>
      </c>
    </row>
    <row r="6" spans="1:5" x14ac:dyDescent="0.25">
      <c r="A6" t="s">
        <v>19</v>
      </c>
      <c r="B6">
        <v>0.18</v>
      </c>
      <c r="C6">
        <v>51.6</v>
      </c>
      <c r="D6">
        <v>51.5</v>
      </c>
      <c r="E6">
        <v>115.73</v>
      </c>
    </row>
    <row r="7" spans="1:5" x14ac:dyDescent="0.25">
      <c r="A7" t="s">
        <v>20</v>
      </c>
      <c r="B7">
        <v>0.18</v>
      </c>
      <c r="C7">
        <v>53.16</v>
      </c>
      <c r="D7">
        <v>53.11</v>
      </c>
      <c r="E7">
        <v>114.52</v>
      </c>
    </row>
    <row r="8" spans="1:5" x14ac:dyDescent="0.25">
      <c r="A8" t="s">
        <v>21</v>
      </c>
      <c r="B8">
        <v>0.18</v>
      </c>
      <c r="C8">
        <v>54.94</v>
      </c>
      <c r="D8">
        <v>55.05</v>
      </c>
      <c r="E8">
        <v>54.25</v>
      </c>
    </row>
    <row r="9" spans="1:5" x14ac:dyDescent="0.25">
      <c r="A9" t="s">
        <v>22</v>
      </c>
      <c r="B9">
        <v>0.18</v>
      </c>
      <c r="C9">
        <v>54.82</v>
      </c>
      <c r="D9">
        <v>55.129999999999995</v>
      </c>
      <c r="E9">
        <v>59.18</v>
      </c>
    </row>
    <row r="10" spans="1:5" x14ac:dyDescent="0.25">
      <c r="A10" t="s">
        <v>23</v>
      </c>
      <c r="B10">
        <v>0.18</v>
      </c>
      <c r="C10">
        <v>50.69</v>
      </c>
      <c r="D10">
        <v>51.14</v>
      </c>
      <c r="E10">
        <v>54.230000000000004</v>
      </c>
    </row>
    <row r="11" spans="1:5" x14ac:dyDescent="0.25">
      <c r="A11" t="s">
        <v>24</v>
      </c>
      <c r="B11">
        <v>0.18</v>
      </c>
      <c r="C11">
        <v>40.410000000000004</v>
      </c>
      <c r="D11">
        <v>40.89</v>
      </c>
      <c r="E11">
        <v>39.5</v>
      </c>
    </row>
    <row r="12" spans="1:5" x14ac:dyDescent="0.25">
      <c r="A12" t="s">
        <v>25</v>
      </c>
      <c r="B12">
        <v>0.18</v>
      </c>
      <c r="C12">
        <v>21.869999999999997</v>
      </c>
      <c r="D12">
        <v>22.189999999999998</v>
      </c>
      <c r="E12">
        <v>18.53</v>
      </c>
    </row>
    <row r="13" spans="1:5" x14ac:dyDescent="0.25">
      <c r="A13" t="s">
        <v>26</v>
      </c>
      <c r="B13">
        <v>0.18</v>
      </c>
      <c r="C13">
        <v>0.18</v>
      </c>
      <c r="D13">
        <v>0.18</v>
      </c>
      <c r="E13">
        <v>0.18</v>
      </c>
    </row>
  </sheetData>
  <mergeCells count="1">
    <mergeCell ref="B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Notification</vt:lpstr>
      <vt:lpstr>Worked Example incl Rec</vt:lpstr>
      <vt:lpstr>2017~18 Factors As Used</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Cottam</dc:creator>
  <cp:lastModifiedBy>Fiona Cottam</cp:lastModifiedBy>
  <cp:lastPrinted>2017-08-18T11:20:20Z</cp:lastPrinted>
  <dcterms:created xsi:type="dcterms:W3CDTF">2017-08-18T10:28:06Z</dcterms:created>
  <dcterms:modified xsi:type="dcterms:W3CDTF">2018-05-11T16:01:19Z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-1620126914</vt:i4>
  </property>
  <property fmtid="{D5CDD505-2E9C-101B-9397-08002B2CF9AE}" pid="3" name="_NewReviewCycle">
    <vt:lpwstr/>
  </property>
  <property fmtid="{D5CDD505-2E9C-101B-9397-08002B2CF9AE}" pid="4" name="_EmailSubject">
    <vt:lpwstr>Updated spreadsheet for AUG pages</vt:lpwstr>
  </property>
  <property fmtid="{D5CDD505-2E9C-101B-9397-08002B2CF9AE}" pid="5" name="_AuthorEmail">
    <vt:lpwstr>fiona.cottam@xoserve.com</vt:lpwstr>
  </property>
  <property fmtid="{D5CDD505-2E9C-101B-9397-08002B2CF9AE}" pid="6" name="_AuthorEmailDisplayName">
    <vt:lpwstr>Cottam, Fiona</vt:lpwstr>
  </property>
  <property fmtid="{D5CDD505-2E9C-101B-9397-08002B2CF9AE}" pid="8" name="_PreviousAdHocReviewCycleID">
    <vt:i4>-1052704583</vt:i4>
  </property>
</Properties>
</file>