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96" windowWidth="20480" windowHeight="13900" activeTab="0"/>
  </bookViews>
  <sheets>
    <sheet name="Mod 186" sheetId="1" r:id="rId1"/>
  </sheets>
  <externalReferences>
    <externalReference r:id="rId4"/>
  </externalReferences>
  <definedNames>
    <definedName name="BaseRPI">#REF!</definedName>
    <definedName name="RPI">#REF!</definedName>
  </definedNames>
  <calcPr fullCalcOnLoad="1"/>
</workbook>
</file>

<file path=xl/sharedStrings.xml><?xml version="1.0" encoding="utf-8"?>
<sst xmlns="http://schemas.openxmlformats.org/spreadsheetml/2006/main" count="77" uniqueCount="70">
  <si>
    <t>Wales &amp; West (£m)</t>
  </si>
  <si>
    <t>Date: April 12</t>
  </si>
  <si>
    <t>This report is published, in accordance with UNC section V.5.13.1, as a goodwill gesture from Wales &amp; West Utilities to all Shippers</t>
  </si>
  <si>
    <t>following the implementation of Mod 186. It is published on a without prejudice basis and whilst every effort has been made to ensure</t>
  </si>
  <si>
    <t>the accuracy of the information contained herein, it is primarily a forecast.</t>
  </si>
  <si>
    <t>Description</t>
  </si>
  <si>
    <t>Licence Term</t>
  </si>
  <si>
    <t>2010/11</t>
  </si>
  <si>
    <t>2011/12</t>
  </si>
  <si>
    <t>2012/13</t>
  </si>
  <si>
    <t>2013/14</t>
  </si>
  <si>
    <t>2014/15</t>
  </si>
  <si>
    <t>Assumptions</t>
  </si>
  <si>
    <t>RPI % Year on Year</t>
  </si>
  <si>
    <t>Core Allowed Revenue in 2005/06 Prices</t>
  </si>
  <si>
    <r>
      <t>Z</t>
    </r>
    <r>
      <rPr>
        <vertAlign val="subscript"/>
        <sz val="10"/>
        <rFont val="Arial"/>
        <family val="2"/>
      </rPr>
      <t>t</t>
    </r>
  </si>
  <si>
    <t>RPI Factor from Base Yr 2005/6</t>
  </si>
  <si>
    <t>RPIt</t>
  </si>
  <si>
    <t>Cumulative RPI from base year 2005/6 using latest banking indices</t>
  </si>
  <si>
    <t>Core Allowed Inflated</t>
  </si>
  <si>
    <t>Zt x RPIt</t>
  </si>
  <si>
    <t>Pass-Through Business Rates</t>
  </si>
  <si>
    <r>
      <t>RB</t>
    </r>
    <r>
      <rPr>
        <vertAlign val="subscript"/>
        <sz val="10"/>
        <rFont val="Arial"/>
        <family val="2"/>
      </rPr>
      <t>t</t>
    </r>
  </si>
  <si>
    <t>For 2011/12 the rates are less than the ofgem inflated allowances. Assumed to increase by RPI from 2012/13.</t>
  </si>
  <si>
    <t>Pass-Through Licence Fees</t>
  </si>
  <si>
    <r>
      <t>LF</t>
    </r>
    <r>
      <rPr>
        <vertAlign val="subscript"/>
        <sz val="10"/>
        <rFont val="Arial"/>
        <family val="2"/>
      </rPr>
      <t>t</t>
    </r>
  </si>
  <si>
    <t>For 2011/12 the Licence Fees are less than the ofgem inflated allowances. Assumed to increase by RPI from 2012/13.</t>
  </si>
  <si>
    <t>Pass-Through NTS Pension Deficit</t>
  </si>
  <si>
    <r>
      <t>PD</t>
    </r>
    <r>
      <rPr>
        <vertAlign val="subscript"/>
        <sz val="10"/>
        <rFont val="Arial"/>
        <family val="2"/>
      </rPr>
      <t>t</t>
    </r>
  </si>
  <si>
    <t>The NTS pension deficit was less than the ofgem allowance from 2011/12. For 2012/13 the charges will exceed the Ofgem Allowance by £1m.</t>
  </si>
  <si>
    <r>
      <t>Pass-Through Others (B4): Theft of Gas, 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0"/>
      </rPr>
      <t xml:space="preserve"> Party Damage &amp; Water Ingress, Miscellaneous Pass-Through</t>
    </r>
  </si>
  <si>
    <r>
      <t>TG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
+ TPWI</t>
    </r>
    <r>
      <rPr>
        <vertAlign val="subscript"/>
        <sz val="10"/>
        <rFont val="Arial"/>
        <family val="2"/>
      </rPr>
      <t xml:space="preserve">t
</t>
    </r>
    <r>
      <rPr>
        <sz val="10"/>
        <rFont val="Arial"/>
        <family val="0"/>
      </rPr>
      <t>+ MP</t>
    </r>
    <r>
      <rPr>
        <vertAlign val="subscript"/>
        <sz val="10"/>
        <rFont val="Arial"/>
        <family val="2"/>
      </rPr>
      <t>t</t>
    </r>
  </si>
  <si>
    <t>Cost have been and are forecast to be minimal.</t>
  </si>
  <si>
    <t>Total Allowed Cost Pass-Through Items</t>
  </si>
  <si>
    <t>Shrinkage</t>
  </si>
  <si>
    <r>
      <t>Sh</t>
    </r>
    <r>
      <rPr>
        <vertAlign val="subscript"/>
        <sz val="10"/>
        <rFont val="Arial"/>
        <family val="2"/>
      </rPr>
      <t>t</t>
    </r>
  </si>
  <si>
    <t>Based on forward gas prices published in Heren report dated 4th April12</t>
  </si>
  <si>
    <t>Incentive Revenue and Other Adjustments Forecast Excluding Shrinkage</t>
  </si>
  <si>
    <r>
      <t>MSRA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
+ Ex</t>
    </r>
    <r>
      <rPr>
        <vertAlign val="subscript"/>
        <sz val="10"/>
        <rFont val="Arial"/>
        <family val="2"/>
      </rPr>
      <t xml:space="preserve">t </t>
    </r>
    <r>
      <rPr>
        <sz val="10"/>
        <rFont val="Arial"/>
        <family val="0"/>
      </rPr>
      <t>+ IAE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
+ EEt + DRS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
+ IFISD</t>
    </r>
    <r>
      <rPr>
        <vertAlign val="subscript"/>
        <sz val="10"/>
        <rFont val="Arial"/>
        <family val="2"/>
      </rPr>
      <t xml:space="preserve">t
</t>
    </r>
    <r>
      <rPr>
        <sz val="10"/>
        <rFont val="Arial"/>
        <family val="0"/>
      </rPr>
      <t>+ LMt</t>
    </r>
  </si>
  <si>
    <t>Reflects our latest view of the Emissions incentive, Capacity Outputs Allowance, MSRA and Meter Tipping Point Allowance</t>
  </si>
  <si>
    <t>K Movement</t>
  </si>
  <si>
    <t>Kt</t>
  </si>
  <si>
    <t>K b/forward from previous year enhanced by interest.</t>
  </si>
  <si>
    <t>Final Allowed Revenue</t>
  </si>
  <si>
    <t>MRt</t>
  </si>
  <si>
    <t>Forecast Collected Revenue</t>
  </si>
  <si>
    <t>Rt</t>
  </si>
  <si>
    <t>Collected revenue for 2012/13 reflects a 3% reduction in capacity income from Oct 12 (Actual 1.7% in Oct 11) No reduction has been assumed for 2013/14 and 2014/15.</t>
  </si>
  <si>
    <t>Forecast Over / (Under) Recovery</t>
  </si>
  <si>
    <t>Arithmetical April Price % needed for Collected Revenue to equal Allowed Revenue</t>
  </si>
  <si>
    <t>NTS Exit Capacity Charges</t>
  </si>
  <si>
    <t>Indicative prices for 2012/13 (6 months only) and Mod 0356 prices for future years</t>
  </si>
  <si>
    <t>Other Assumption</t>
  </si>
  <si>
    <t>No adjustment has been made for TMA costs.or IFRS</t>
  </si>
  <si>
    <t>Comments</t>
  </si>
  <si>
    <t>£m</t>
  </si>
  <si>
    <t>Low (Adj.to Central)</t>
  </si>
  <si>
    <t>Central</t>
  </si>
  <si>
    <t>High (Adj.to Central)</t>
  </si>
  <si>
    <t>Core Allowed Revenue (RPI Impact)</t>
  </si>
  <si>
    <t>No impact. RPI is now finalised</t>
  </si>
  <si>
    <t>2011/12 are actuals. 2012/13 estimated variation due to volatility of gas prices</t>
  </si>
  <si>
    <t>Incentives</t>
  </si>
  <si>
    <t>Incentives and allowances for 2011/12 and 2012/13 will be finalised in July 12 and July 13. Difficult to say at this stage the extent of the variation, particularly for 2012/13.</t>
  </si>
  <si>
    <t>Final Collected Revenue Actual/Forecast</t>
  </si>
  <si>
    <t xml:space="preserve">2011/12 is actual. 2012/13 estimated variation based on potential changes to peak capacity following AQ Review in Oct 12. </t>
  </si>
  <si>
    <t>Actual Price Adjustment</t>
  </si>
  <si>
    <t>Indicative Price Adjustment</t>
  </si>
  <si>
    <t>Reported Price Adjustment in the Jan 12 Mod 186 Presentation</t>
  </si>
  <si>
    <t>RPI for 2011/12 is actual. Future years are based on latest RPI indicators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</si>
</sst>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_ ;[Red]\(#,##0.0\)\ "/>
    <numFmt numFmtId="165" formatCode="0.0%"/>
    <numFmt numFmtId="166" formatCode="#,##0.00_ ;[Red]\-#,##0.00\ "/>
    <numFmt numFmtId="167" formatCode="#,##0.0_ ;[Red]\-#,##0.0\ "/>
    <numFmt numFmtId="168" formatCode="#,##0.000_ ;[Red]\(#,##0.000\)\ "/>
    <numFmt numFmtId="169" formatCode="_-[$€-2]* #,##0.00_-;\-[$€-2]* #,##0.00_-;_-[$€-2]* &quot;-&quot;??_-"/>
    <numFmt numFmtId="170" formatCode="#,##0_);_)\(#,##0\);\-_);@_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0"/>
    </font>
    <font>
      <sz val="10"/>
      <name val="Helv"/>
      <family val="0"/>
    </font>
    <font>
      <u val="single"/>
      <sz val="11"/>
      <color indexed="12"/>
      <name val="CG Omega"/>
      <family val="2"/>
    </font>
    <font>
      <u val="single"/>
      <sz val="11"/>
      <color indexed="48"/>
      <name val="CG Omega"/>
      <family val="2"/>
    </font>
    <font>
      <sz val="8"/>
      <name val="Tahoma"/>
      <family val="2"/>
    </font>
    <font>
      <sz val="9"/>
      <name val="Arial"/>
      <family val="2"/>
    </font>
    <font>
      <sz val="10"/>
      <color indexed="6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8" fillId="31" borderId="0">
      <alignment/>
      <protection/>
    </xf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0" fillId="33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9" fillId="0" borderId="0" applyFont="0" applyFill="0" applyBorder="0" applyAlignment="0" applyProtection="0"/>
    <xf numFmtId="170" fontId="10" fillId="0" borderId="0" applyProtection="0">
      <alignment horizontal="right"/>
    </xf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11" fillId="0" borderId="0">
      <alignment horizontal="center"/>
      <protection/>
    </xf>
    <xf numFmtId="0" fontId="46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164" fontId="47" fillId="0" borderId="0" xfId="61" applyNumberFormat="1" applyFont="1">
      <alignment/>
      <protection/>
    </xf>
    <xf numFmtId="0" fontId="47" fillId="0" borderId="0" xfId="61" applyFont="1">
      <alignment/>
      <protection/>
    </xf>
    <xf numFmtId="0" fontId="2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164" fontId="0" fillId="0" borderId="0" xfId="0" applyNumberFormat="1" applyFont="1" applyAlignment="1">
      <alignment horizontal="justify" vertical="center" wrapText="1"/>
    </xf>
    <xf numFmtId="0" fontId="2" fillId="0" borderId="0" xfId="0" applyFont="1" applyFill="1" applyAlignment="1">
      <alignment horizontal="justify" vertical="center" wrapText="1"/>
    </xf>
    <xf numFmtId="0" fontId="0" fillId="0" borderId="0" xfId="61" applyFont="1" applyFill="1">
      <alignment/>
      <protection/>
    </xf>
    <xf numFmtId="0" fontId="0" fillId="0" borderId="0" xfId="61" applyNumberFormat="1" applyFont="1" applyFill="1">
      <alignment/>
      <protection/>
    </xf>
    <xf numFmtId="0" fontId="47" fillId="0" borderId="10" xfId="61" applyFont="1" applyBorder="1">
      <alignment/>
      <protection/>
    </xf>
    <xf numFmtId="0" fontId="48" fillId="6" borderId="11" xfId="61" applyFont="1" applyFill="1" applyBorder="1" applyAlignment="1">
      <alignment horizontal="center" vertical="center"/>
      <protection/>
    </xf>
    <xf numFmtId="0" fontId="48" fillId="6" borderId="11" xfId="61" applyFont="1" applyFill="1" applyBorder="1" applyAlignment="1">
      <alignment horizontal="center" vertical="center" wrapText="1"/>
      <protection/>
    </xf>
    <xf numFmtId="0" fontId="48" fillId="6" borderId="11" xfId="61" applyFont="1" applyFill="1" applyBorder="1" applyAlignment="1">
      <alignment horizontal="center"/>
      <protection/>
    </xf>
    <xf numFmtId="0" fontId="0" fillId="0" borderId="12" xfId="61" applyFont="1" applyBorder="1">
      <alignment/>
      <protection/>
    </xf>
    <xf numFmtId="0" fontId="47" fillId="0" borderId="12" xfId="61" applyFont="1" applyBorder="1">
      <alignment/>
      <protection/>
    </xf>
    <xf numFmtId="165" fontId="47" fillId="0" borderId="12" xfId="61" applyNumberFormat="1" applyFont="1" applyBorder="1" applyAlignment="1">
      <alignment horizontal="center"/>
      <protection/>
    </xf>
    <xf numFmtId="165" fontId="47" fillId="0" borderId="12" xfId="61" applyNumberFormat="1" applyFont="1" applyFill="1" applyBorder="1" applyAlignment="1">
      <alignment horizontal="center"/>
      <protection/>
    </xf>
    <xf numFmtId="0" fontId="47" fillId="0" borderId="13" xfId="61" applyFont="1" applyBorder="1">
      <alignment/>
      <protection/>
    </xf>
    <xf numFmtId="166" fontId="0" fillId="0" borderId="12" xfId="61" applyNumberFormat="1" applyFont="1" applyFill="1" applyBorder="1" applyAlignment="1">
      <alignment horizontal="right"/>
      <protection/>
    </xf>
    <xf numFmtId="0" fontId="0" fillId="0" borderId="12" xfId="61" applyFont="1" applyBorder="1" applyAlignment="1">
      <alignment horizontal="center" vertical="center" wrapText="1"/>
      <protection/>
    </xf>
    <xf numFmtId="167" fontId="47" fillId="0" borderId="12" xfId="61" applyNumberFormat="1" applyFont="1" applyBorder="1">
      <alignment/>
      <protection/>
    </xf>
    <xf numFmtId="0" fontId="47" fillId="0" borderId="12" xfId="61" applyFont="1" applyFill="1" applyBorder="1">
      <alignment/>
      <protection/>
    </xf>
    <xf numFmtId="0" fontId="47" fillId="0" borderId="12" xfId="61" applyFont="1" applyBorder="1" applyAlignment="1">
      <alignment horizontal="center"/>
      <protection/>
    </xf>
    <xf numFmtId="0" fontId="2" fillId="0" borderId="11" xfId="61" applyFont="1" applyFill="1" applyBorder="1">
      <alignment/>
      <protection/>
    </xf>
    <xf numFmtId="0" fontId="2" fillId="0" borderId="11" xfId="61" applyFont="1" applyFill="1" applyBorder="1" applyAlignment="1">
      <alignment horizontal="center"/>
      <protection/>
    </xf>
    <xf numFmtId="167" fontId="48" fillId="0" borderId="11" xfId="61" applyNumberFormat="1" applyFont="1" applyFill="1" applyBorder="1">
      <alignment/>
      <protection/>
    </xf>
    <xf numFmtId="0" fontId="47" fillId="0" borderId="11" xfId="61" applyFont="1" applyBorder="1" applyAlignment="1">
      <alignment vertical="center"/>
      <protection/>
    </xf>
    <xf numFmtId="0" fontId="0" fillId="0" borderId="11" xfId="61" applyFont="1" applyBorder="1" applyAlignment="1">
      <alignment horizontal="center" vertical="center" wrapText="1"/>
      <protection/>
    </xf>
    <xf numFmtId="164" fontId="47" fillId="0" borderId="11" xfId="61" applyNumberFormat="1" applyFont="1" applyBorder="1" applyAlignment="1">
      <alignment vertical="center"/>
      <protection/>
    </xf>
    <xf numFmtId="164" fontId="47" fillId="0" borderId="11" xfId="61" applyNumberFormat="1" applyFont="1" applyFill="1" applyBorder="1" applyAlignment="1">
      <alignment vertical="center"/>
      <protection/>
    </xf>
    <xf numFmtId="0" fontId="47" fillId="0" borderId="11" xfId="61" applyFont="1" applyBorder="1" applyAlignment="1">
      <alignment wrapText="1"/>
      <protection/>
    </xf>
    <xf numFmtId="0" fontId="48" fillId="0" borderId="0" xfId="61" applyFont="1" applyFill="1">
      <alignment/>
      <protection/>
    </xf>
    <xf numFmtId="164" fontId="47" fillId="0" borderId="11" xfId="61" applyNumberFormat="1" applyFont="1" applyFill="1" applyBorder="1">
      <alignment/>
      <protection/>
    </xf>
    <xf numFmtId="0" fontId="47" fillId="0" borderId="11" xfId="61" applyFont="1" applyBorder="1">
      <alignment/>
      <protection/>
    </xf>
    <xf numFmtId="164" fontId="47" fillId="0" borderId="11" xfId="61" applyNumberFormat="1" applyFont="1" applyBorder="1">
      <alignment/>
      <protection/>
    </xf>
    <xf numFmtId="0" fontId="47" fillId="0" borderId="11" xfId="61" applyFont="1" applyBorder="1" applyAlignment="1">
      <alignment vertical="center" wrapText="1"/>
      <protection/>
    </xf>
    <xf numFmtId="0" fontId="0" fillId="0" borderId="14" xfId="61" applyFont="1" applyBorder="1" applyAlignment="1">
      <alignment horizontal="center" vertical="center" wrapText="1"/>
      <protection/>
    </xf>
    <xf numFmtId="0" fontId="48" fillId="0" borderId="11" xfId="61" applyFont="1" applyFill="1" applyBorder="1" applyAlignment="1">
      <alignment vertical="center" wrapText="1"/>
      <protection/>
    </xf>
    <xf numFmtId="164" fontId="48" fillId="0" borderId="11" xfId="61" applyNumberFormat="1" applyFont="1" applyFill="1" applyBorder="1" applyAlignment="1">
      <alignment vertical="center"/>
      <protection/>
    </xf>
    <xf numFmtId="0" fontId="47" fillId="0" borderId="11" xfId="61" applyFont="1" applyFill="1" applyBorder="1" applyAlignment="1">
      <alignment vertical="center" wrapText="1"/>
      <protection/>
    </xf>
    <xf numFmtId="0" fontId="0" fillId="0" borderId="15" xfId="61" applyFont="1" applyBorder="1" applyAlignment="1">
      <alignment horizontal="center" vertical="center" wrapText="1"/>
      <protection/>
    </xf>
    <xf numFmtId="0" fontId="47" fillId="0" borderId="11" xfId="61" applyFont="1" applyBorder="1" applyAlignment="1">
      <alignment horizontal="center"/>
      <protection/>
    </xf>
    <xf numFmtId="0" fontId="48" fillId="6" borderId="16" xfId="61" applyFont="1" applyFill="1" applyBorder="1">
      <alignment/>
      <protection/>
    </xf>
    <xf numFmtId="0" fontId="47" fillId="6" borderId="16" xfId="61" applyFont="1" applyFill="1" applyBorder="1" applyAlignment="1">
      <alignment horizontal="center"/>
      <protection/>
    </xf>
    <xf numFmtId="164" fontId="48" fillId="6" borderId="16" xfId="61" applyNumberFormat="1" applyFont="1" applyFill="1" applyBorder="1">
      <alignment/>
      <protection/>
    </xf>
    <xf numFmtId="164" fontId="47" fillId="0" borderId="12" xfId="61" applyNumberFormat="1" applyFont="1" applyFill="1" applyBorder="1">
      <alignment/>
      <protection/>
    </xf>
    <xf numFmtId="0" fontId="48" fillId="6" borderId="11" xfId="61" applyFont="1" applyFill="1" applyBorder="1" applyAlignment="1">
      <alignment vertical="center"/>
      <protection/>
    </xf>
    <xf numFmtId="164" fontId="48" fillId="6" borderId="11" xfId="61" applyNumberFormat="1" applyFont="1" applyFill="1" applyBorder="1" applyAlignment="1">
      <alignment vertical="center"/>
      <protection/>
    </xf>
    <xf numFmtId="168" fontId="47" fillId="0" borderId="12" xfId="61" applyNumberFormat="1" applyFont="1" applyBorder="1">
      <alignment/>
      <protection/>
    </xf>
    <xf numFmtId="168" fontId="47" fillId="0" borderId="12" xfId="61" applyNumberFormat="1" applyFont="1" applyFill="1" applyBorder="1">
      <alignment/>
      <protection/>
    </xf>
    <xf numFmtId="0" fontId="48" fillId="6" borderId="11" xfId="61" applyFont="1" applyFill="1" applyBorder="1">
      <alignment/>
      <protection/>
    </xf>
    <xf numFmtId="164" fontId="48" fillId="6" borderId="11" xfId="61" applyNumberFormat="1" applyFont="1" applyFill="1" applyBorder="1">
      <alignment/>
      <protection/>
    </xf>
    <xf numFmtId="167" fontId="2" fillId="6" borderId="11" xfId="61" applyNumberFormat="1" applyFont="1" applyFill="1" applyBorder="1" applyAlignment="1">
      <alignment horizontal="right"/>
      <protection/>
    </xf>
    <xf numFmtId="166" fontId="47" fillId="0" borderId="11" xfId="61" applyNumberFormat="1" applyFont="1" applyBorder="1">
      <alignment/>
      <protection/>
    </xf>
    <xf numFmtId="0" fontId="47" fillId="0" borderId="11" xfId="61" applyFont="1" applyFill="1" applyBorder="1">
      <alignment/>
      <protection/>
    </xf>
    <xf numFmtId="0" fontId="48" fillId="6" borderId="16" xfId="61" applyFont="1" applyFill="1" applyBorder="1" applyAlignment="1">
      <alignment wrapText="1"/>
      <protection/>
    </xf>
    <xf numFmtId="165" fontId="2" fillId="6" borderId="16" xfId="61" applyNumberFormat="1" applyFont="1" applyFill="1" applyBorder="1" applyAlignment="1">
      <alignment horizontal="right" vertical="center"/>
      <protection/>
    </xf>
    <xf numFmtId="0" fontId="47" fillId="0" borderId="16" xfId="61" applyFont="1" applyBorder="1">
      <alignment/>
      <protection/>
    </xf>
    <xf numFmtId="0" fontId="47" fillId="0" borderId="0" xfId="61" applyFont="1" applyFill="1" applyBorder="1" applyAlignment="1">
      <alignment wrapText="1"/>
      <protection/>
    </xf>
    <xf numFmtId="165" fontId="0" fillId="0" borderId="0" xfId="61" applyNumberFormat="1" applyFont="1" applyFill="1" applyBorder="1" applyAlignment="1">
      <alignment horizontal="right" vertical="center"/>
      <protection/>
    </xf>
    <xf numFmtId="0" fontId="47" fillId="0" borderId="0" xfId="61" applyFont="1" applyBorder="1">
      <alignment/>
      <protection/>
    </xf>
    <xf numFmtId="0" fontId="2" fillId="6" borderId="11" xfId="0" applyFont="1" applyFill="1" applyBorder="1" applyAlignment="1">
      <alignment/>
    </xf>
    <xf numFmtId="0" fontId="0" fillId="6" borderId="11" xfId="0" applyFont="1" applyFill="1" applyBorder="1" applyAlignment="1">
      <alignment/>
    </xf>
    <xf numFmtId="167" fontId="0" fillId="6" borderId="11" xfId="0" applyNumberFormat="1" applyFont="1" applyFill="1" applyBorder="1" applyAlignment="1">
      <alignment/>
    </xf>
    <xf numFmtId="167" fontId="2" fillId="6" borderId="11" xfId="0" applyNumberFormat="1" applyFont="1" applyFill="1" applyBorder="1" applyAlignment="1">
      <alignment/>
    </xf>
    <xf numFmtId="167" fontId="2" fillId="6" borderId="11" xfId="61" applyNumberFormat="1" applyFont="1" applyFill="1" applyBorder="1" applyAlignment="1">
      <alignment horizontal="right" vertical="center"/>
      <protection/>
    </xf>
    <xf numFmtId="0" fontId="47" fillId="0" borderId="0" xfId="61" applyFont="1" applyBorder="1" applyAlignment="1">
      <alignment wrapText="1"/>
      <protection/>
    </xf>
    <xf numFmtId="165" fontId="0" fillId="0" borderId="0" xfId="61" applyNumberFormat="1" applyFont="1" applyFill="1" applyBorder="1" applyAlignment="1">
      <alignment horizontal="center" vertical="center"/>
      <protection/>
    </xf>
    <xf numFmtId="0" fontId="47" fillId="0" borderId="0" xfId="61" applyFont="1" applyFill="1" applyBorder="1">
      <alignment/>
      <protection/>
    </xf>
    <xf numFmtId="0" fontId="49" fillId="0" borderId="0" xfId="61" applyFont="1">
      <alignment/>
      <protection/>
    </xf>
    <xf numFmtId="0" fontId="47" fillId="6" borderId="11" xfId="61" applyFont="1" applyFill="1" applyBorder="1" applyAlignment="1">
      <alignment horizontal="center"/>
      <protection/>
    </xf>
    <xf numFmtId="0" fontId="47" fillId="0" borderId="17" xfId="61" applyFont="1" applyBorder="1">
      <alignment/>
      <protection/>
    </xf>
    <xf numFmtId="0" fontId="47" fillId="0" borderId="13" xfId="61" applyFont="1" applyBorder="1" applyAlignment="1">
      <alignment horizontal="center" wrapText="1"/>
      <protection/>
    </xf>
    <xf numFmtId="0" fontId="47" fillId="0" borderId="13" xfId="61" applyFont="1" applyBorder="1" applyAlignment="1">
      <alignment horizontal="center"/>
      <protection/>
    </xf>
    <xf numFmtId="167" fontId="47" fillId="0" borderId="11" xfId="61" applyNumberFormat="1" applyFont="1" applyBorder="1">
      <alignment/>
      <protection/>
    </xf>
    <xf numFmtId="0" fontId="0" fillId="0" borderId="0" xfId="61" applyFont="1" applyAlignment="1">
      <alignment horizontal="right"/>
      <protection/>
    </xf>
    <xf numFmtId="10" fontId="0" fillId="34" borderId="11" xfId="61" applyNumberFormat="1" applyFont="1" applyFill="1" applyBorder="1">
      <alignment/>
      <protection/>
    </xf>
    <xf numFmtId="0" fontId="0" fillId="0" borderId="0" xfId="61" applyFont="1">
      <alignment/>
      <protection/>
    </xf>
    <xf numFmtId="10" fontId="0" fillId="0" borderId="18" xfId="67" applyNumberFormat="1" applyFont="1" applyFill="1" applyBorder="1" applyAlignment="1">
      <alignment/>
    </xf>
    <xf numFmtId="10" fontId="0" fillId="0" borderId="0" xfId="61" applyNumberFormat="1" applyFont="1">
      <alignment/>
      <protection/>
    </xf>
    <xf numFmtId="167" fontId="0" fillId="0" borderId="0" xfId="61" applyNumberFormat="1" applyFont="1">
      <alignment/>
      <protection/>
    </xf>
    <xf numFmtId="17" fontId="0" fillId="0" borderId="0" xfId="61" applyNumberFormat="1" applyFont="1" applyFill="1" applyBorder="1" applyAlignment="1">
      <alignment horizontal="center"/>
      <protection/>
    </xf>
    <xf numFmtId="165" fontId="0" fillId="0" borderId="0" xfId="61" applyNumberFormat="1" applyFont="1" applyFill="1" applyAlignment="1">
      <alignment horizontal="right"/>
      <protection/>
    </xf>
    <xf numFmtId="0" fontId="0" fillId="0" borderId="0" xfId="61" applyFont="1" applyFill="1" applyBorder="1">
      <alignment/>
      <protection/>
    </xf>
    <xf numFmtId="0" fontId="47" fillId="0" borderId="0" xfId="61" applyFont="1" applyAlignment="1">
      <alignment horizontal="right"/>
      <protection/>
    </xf>
    <xf numFmtId="165" fontId="47" fillId="0" borderId="0" xfId="61" applyNumberFormat="1" applyFont="1" applyAlignment="1">
      <alignment horizontal="right"/>
      <protection/>
    </xf>
    <xf numFmtId="165" fontId="47" fillId="0" borderId="0" xfId="61" applyNumberFormat="1" applyFont="1">
      <alignment/>
      <protection/>
    </xf>
    <xf numFmtId="0" fontId="47" fillId="0" borderId="0" xfId="61" applyFont="1" applyFill="1">
      <alignment/>
      <protection/>
    </xf>
    <xf numFmtId="0" fontId="49" fillId="0" borderId="0" xfId="61" applyFont="1" applyAlignment="1">
      <alignment horizontal="center"/>
      <protection/>
    </xf>
    <xf numFmtId="0" fontId="48" fillId="6" borderId="19" xfId="61" applyFont="1" applyFill="1" applyBorder="1" applyAlignment="1">
      <alignment horizontal="center"/>
      <protection/>
    </xf>
    <xf numFmtId="0" fontId="48" fillId="6" borderId="20" xfId="61" applyFont="1" applyFill="1" applyBorder="1" applyAlignment="1">
      <alignment horizontal="center"/>
      <protection/>
    </xf>
    <xf numFmtId="0" fontId="48" fillId="6" borderId="21" xfId="61" applyFont="1" applyFill="1" applyBorder="1" applyAlignment="1">
      <alignment horizontal="center"/>
      <protection/>
    </xf>
  </cellXfs>
  <cellStyles count="61">
    <cellStyle name="Normal" xfId="0"/>
    <cellStyle name="_Forecast 09-04-10" xfId="15"/>
    <cellStyle name="=C:\WINNT\SYSTEM32\COMMAND.COM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Currency 2" xfId="48"/>
    <cellStyle name="Euro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Hyperlink 2" xfId="56"/>
    <cellStyle name="Input" xfId="57"/>
    <cellStyle name="InputData" xfId="58"/>
    <cellStyle name="Linked Cell" xfId="59"/>
    <cellStyle name="Neutral" xfId="60"/>
    <cellStyle name="Normal 2" xfId="61"/>
    <cellStyle name="Normal 3" xfId="62"/>
    <cellStyle name="Normal 4" xfId="63"/>
    <cellStyle name="Note" xfId="64"/>
    <cellStyle name="Output" xfId="65"/>
    <cellStyle name="Percent" xfId="66"/>
    <cellStyle name="Percent 2" xfId="67"/>
    <cellStyle name="Percent 3" xfId="68"/>
    <cellStyle name="Std_0" xfId="69"/>
    <cellStyle name="Style 1" xfId="70"/>
    <cellStyle name="Title" xfId="71"/>
    <cellStyle name="Total" xfId="72"/>
    <cellStyle name="Units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d186%20report%20dated%2013.4.12%20used%20for%20DCMF%20Presentation%20datail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owed v Collected Income"/>
      <sheetName val="Mod 186"/>
      <sheetName val="Incentives Summary"/>
      <sheetName val="shrinkage 2008_9"/>
      <sheetName val="Exit Capacity Incentive 2008_9"/>
      <sheetName val="Metering Tip Point 2008_9"/>
      <sheetName val="Core Allowed"/>
      <sheetName val="IFID 2008_09"/>
      <sheetName val="IFID 2009_10"/>
      <sheetName val="IFID 2010_11"/>
      <sheetName val="IFID 2011_12"/>
      <sheetName val="MSRA calcs 2008_9 to 2012_13"/>
      <sheetName val="Meter Tipping Point 2009_10"/>
      <sheetName val="Meter Tipping Pt 2010_11"/>
      <sheetName val="Meter Tipping Pt 2011_12"/>
      <sheetName val="Meter Tipping Pt 2012_13"/>
      <sheetName val="shrinkage 2009_10 to 2012_13"/>
      <sheetName val="Env. Emiss 2008_9 to 2012_13"/>
      <sheetName val="Exit Capacity 2009_10 - 2012_13"/>
      <sheetName val="Cost Pass Thru 2008_9"/>
      <sheetName val="Cost Pass Through 2009_10"/>
      <sheetName val="Cost Pass Through 2010_11"/>
      <sheetName val="Cost Pass Through 2011_12"/>
      <sheetName val="Cost Pass Through 2012_13"/>
      <sheetName val="Cap Output Inc 2011_12 2012_13"/>
      <sheetName val="Discretionary Reward"/>
      <sheetName val="Exit Capacity Charges 2011_12"/>
      <sheetName val="Exit Capacity Charges 2012_13"/>
      <sheetName val="NTS Charges 12-13 13-14 14-15"/>
      <sheetName val="Submission Da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54"/>
  <sheetViews>
    <sheetView tabSelected="1" zoomScale="99" zoomScaleNormal="99" workbookViewId="0" topLeftCell="B1">
      <selection activeCell="B8" sqref="B8:I8"/>
    </sheetView>
  </sheetViews>
  <sheetFormatPr defaultColWidth="9.140625" defaultRowHeight="12.75"/>
  <cols>
    <col min="1" max="1" width="0.85546875" style="2" customWidth="1"/>
    <col min="2" max="2" width="42.7109375" style="2" customWidth="1"/>
    <col min="3" max="3" width="8.421875" style="2" customWidth="1"/>
    <col min="4" max="4" width="9.8515625" style="2" customWidth="1"/>
    <col min="5" max="5" width="8.7109375" style="2" bestFit="1" customWidth="1"/>
    <col min="6" max="6" width="8.7109375" style="2" customWidth="1"/>
    <col min="7" max="7" width="7.7109375" style="2" bestFit="1" customWidth="1"/>
    <col min="8" max="8" width="8.421875" style="2" bestFit="1" customWidth="1"/>
    <col min="9" max="9" width="69.00390625" style="2" customWidth="1"/>
    <col min="10" max="16384" width="9.140625" style="2" customWidth="1"/>
  </cols>
  <sheetData>
    <row r="1" spans="2:5" ht="12">
      <c r="B1" s="88" t="s">
        <v>0</v>
      </c>
      <c r="C1" s="88"/>
      <c r="D1" s="88"/>
      <c r="E1" s="1"/>
    </row>
    <row r="2" spans="2:9" ht="12">
      <c r="B2" s="3" t="s">
        <v>1</v>
      </c>
      <c r="C2" s="4"/>
      <c r="D2" s="4"/>
      <c r="E2" s="4"/>
      <c r="F2" s="5"/>
      <c r="G2" s="4"/>
      <c r="H2" s="4"/>
      <c r="I2" s="4"/>
    </row>
    <row r="3" spans="2:9" ht="12">
      <c r="B3" s="3"/>
      <c r="C3" s="4"/>
      <c r="D3" s="4"/>
      <c r="E3" s="4"/>
      <c r="F3" s="4"/>
      <c r="G3" s="4"/>
      <c r="H3" s="4"/>
      <c r="I3" s="6"/>
    </row>
    <row r="4" spans="2:9" ht="12">
      <c r="B4" s="7" t="s">
        <v>2</v>
      </c>
      <c r="C4" s="7"/>
      <c r="D4" s="4"/>
      <c r="E4" s="4"/>
      <c r="F4" s="4"/>
      <c r="G4" s="4"/>
      <c r="H4" s="4"/>
      <c r="I4" s="4"/>
    </row>
    <row r="5" spans="2:9" ht="12">
      <c r="B5" s="8" t="s">
        <v>3</v>
      </c>
      <c r="C5" s="8"/>
      <c r="D5" s="4"/>
      <c r="E5" s="4"/>
      <c r="F5" s="4"/>
      <c r="G5" s="4"/>
      <c r="H5" s="4"/>
      <c r="I5" s="4"/>
    </row>
    <row r="6" spans="2:3" ht="12">
      <c r="B6" s="8" t="s">
        <v>4</v>
      </c>
      <c r="C6" s="8"/>
    </row>
    <row r="7" spans="2:9" ht="24">
      <c r="B7" s="10" t="s">
        <v>5</v>
      </c>
      <c r="C7" s="11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</row>
    <row r="8" spans="2:9" ht="12">
      <c r="B8" s="13" t="s">
        <v>13</v>
      </c>
      <c r="C8" s="14"/>
      <c r="D8" s="15">
        <v>-0.00382775119617218</v>
      </c>
      <c r="E8" s="15">
        <f>E11/D11-1</f>
        <v>0.04689546764474728</v>
      </c>
      <c r="F8" s="16">
        <f>F11/E11-1</f>
        <v>0.051801801801801606</v>
      </c>
      <c r="G8" s="16">
        <f>G11/F11-1</f>
        <v>0.030000000000000027</v>
      </c>
      <c r="H8" s="16">
        <f>H11/G11-1</f>
        <v>0.030000000000000027</v>
      </c>
      <c r="I8" s="17" t="s">
        <v>69</v>
      </c>
    </row>
    <row r="9" spans="2:9" ht="12">
      <c r="B9" s="14"/>
      <c r="C9" s="14"/>
      <c r="D9" s="18"/>
      <c r="E9" s="18"/>
      <c r="F9" s="18"/>
      <c r="G9" s="18"/>
      <c r="H9" s="18"/>
      <c r="I9" s="14"/>
    </row>
    <row r="10" spans="2:9" ht="12">
      <c r="B10" s="14" t="s">
        <v>14</v>
      </c>
      <c r="C10" s="19" t="s">
        <v>15</v>
      </c>
      <c r="D10" s="20">
        <v>259.32</v>
      </c>
      <c r="E10" s="20">
        <v>262.27</v>
      </c>
      <c r="F10" s="20">
        <v>264.32</v>
      </c>
      <c r="G10" s="21"/>
      <c r="H10" s="21"/>
      <c r="I10" s="14"/>
    </row>
    <row r="11" spans="2:9" ht="12">
      <c r="B11" s="13" t="s">
        <v>16</v>
      </c>
      <c r="C11" s="22" t="s">
        <v>17</v>
      </c>
      <c r="D11" s="18">
        <v>1.1451</v>
      </c>
      <c r="E11" s="18">
        <v>1.1988</v>
      </c>
      <c r="F11" s="18">
        <v>1.2609</v>
      </c>
      <c r="G11" s="18">
        <v>1.298727</v>
      </c>
      <c r="H11" s="18">
        <f>G11*1.03</f>
        <v>1.33768881</v>
      </c>
      <c r="I11" s="14" t="s">
        <v>18</v>
      </c>
    </row>
    <row r="12" spans="2:9" ht="12">
      <c r="B12" s="13"/>
      <c r="C12" s="13"/>
      <c r="D12" s="20"/>
      <c r="E12" s="20"/>
      <c r="F12" s="20"/>
      <c r="G12" s="21"/>
      <c r="H12" s="21"/>
      <c r="I12" s="14"/>
    </row>
    <row r="13" spans="2:9" ht="12">
      <c r="B13" s="23" t="s">
        <v>19</v>
      </c>
      <c r="C13" s="24" t="s">
        <v>20</v>
      </c>
      <c r="D13" s="25">
        <f>D10*D11</f>
        <v>296.947332</v>
      </c>
      <c r="E13" s="25">
        <f>E10*E11</f>
        <v>314.409276</v>
      </c>
      <c r="F13" s="25">
        <f>F10*F11</f>
        <v>333.28108799999995</v>
      </c>
      <c r="G13" s="25"/>
      <c r="H13" s="25"/>
      <c r="I13" s="14"/>
    </row>
    <row r="14" spans="2:9" ht="24">
      <c r="B14" s="26" t="s">
        <v>21</v>
      </c>
      <c r="C14" s="27" t="s">
        <v>22</v>
      </c>
      <c r="D14" s="28">
        <v>-0.640966</v>
      </c>
      <c r="E14" s="28">
        <v>-1.377441</v>
      </c>
      <c r="F14" s="28">
        <v>-1.3225139999999962</v>
      </c>
      <c r="G14" s="29"/>
      <c r="H14" s="29"/>
      <c r="I14" s="30" t="s">
        <v>23</v>
      </c>
    </row>
    <row r="15" spans="2:9" ht="27.75" customHeight="1">
      <c r="B15" s="26" t="s">
        <v>24</v>
      </c>
      <c r="C15" s="27" t="s">
        <v>25</v>
      </c>
      <c r="D15" s="28">
        <v>-0.271557</v>
      </c>
      <c r="E15" s="28">
        <v>-0.060916</v>
      </c>
      <c r="F15" s="28">
        <v>-0.049163</v>
      </c>
      <c r="G15" s="32"/>
      <c r="H15" s="32"/>
      <c r="I15" s="30" t="s">
        <v>26</v>
      </c>
    </row>
    <row r="16" spans="2:9" ht="24">
      <c r="B16" s="33" t="s">
        <v>27</v>
      </c>
      <c r="C16" s="27" t="s">
        <v>28</v>
      </c>
      <c r="D16" s="34">
        <v>0.0034804799999999816</v>
      </c>
      <c r="E16" s="34">
        <v>-0.06313752000000002</v>
      </c>
      <c r="F16" s="34">
        <v>1.0269935999999997</v>
      </c>
      <c r="G16" s="32"/>
      <c r="H16" s="32"/>
      <c r="I16" s="35" t="s">
        <v>29</v>
      </c>
    </row>
    <row r="17" spans="2:9" ht="36">
      <c r="B17" s="35" t="s">
        <v>30</v>
      </c>
      <c r="C17" s="36" t="s">
        <v>31</v>
      </c>
      <c r="D17" s="28">
        <v>0.01025</v>
      </c>
      <c r="E17" s="28">
        <v>0.01075</v>
      </c>
      <c r="F17" s="28">
        <v>0</v>
      </c>
      <c r="G17" s="29"/>
      <c r="H17" s="29"/>
      <c r="I17" s="26" t="s">
        <v>32</v>
      </c>
    </row>
    <row r="18" spans="2:9" ht="12">
      <c r="B18" s="37" t="s">
        <v>33</v>
      </c>
      <c r="C18" s="37"/>
      <c r="D18" s="38">
        <f>SUM(D14:D17)</f>
        <v>-0.89879252</v>
      </c>
      <c r="E18" s="38">
        <f>SUM(E14:E17)</f>
        <v>-1.4907445199999998</v>
      </c>
      <c r="F18" s="38">
        <f>SUM(F14:F17)</f>
        <v>-0.34468339999999653</v>
      </c>
      <c r="G18" s="38"/>
      <c r="H18" s="38"/>
      <c r="I18" s="26"/>
    </row>
    <row r="19" spans="2:9" ht="12">
      <c r="B19" s="39" t="s">
        <v>34</v>
      </c>
      <c r="C19" s="40" t="s">
        <v>35</v>
      </c>
      <c r="D19" s="29">
        <v>8.353839269767429</v>
      </c>
      <c r="E19" s="29">
        <v>9.702242652067767</v>
      </c>
      <c r="F19" s="29">
        <v>11.069719620000003</v>
      </c>
      <c r="G19" s="29"/>
      <c r="H19" s="29"/>
      <c r="I19" s="26" t="s">
        <v>36</v>
      </c>
    </row>
    <row r="20" spans="2:9" ht="64.5" customHeight="1">
      <c r="B20" s="35" t="s">
        <v>37</v>
      </c>
      <c r="C20" s="40" t="s">
        <v>38</v>
      </c>
      <c r="D20" s="28">
        <v>7.401069547613132</v>
      </c>
      <c r="E20" s="29">
        <v>11.884063980570357</v>
      </c>
      <c r="F20" s="29">
        <v>11.655486816552033</v>
      </c>
      <c r="G20" s="29"/>
      <c r="H20" s="29"/>
      <c r="I20" s="35" t="s">
        <v>39</v>
      </c>
    </row>
    <row r="21" spans="2:9" ht="12">
      <c r="B21" s="33" t="s">
        <v>40</v>
      </c>
      <c r="C21" s="41" t="s">
        <v>41</v>
      </c>
      <c r="D21" s="34">
        <v>-3.1957858972959774</v>
      </c>
      <c r="E21" s="34">
        <f>-D50</f>
        <v>4.453249558886331</v>
      </c>
      <c r="F21" s="34">
        <f>-E50</f>
        <v>-2.90384431224517</v>
      </c>
      <c r="G21" s="32"/>
      <c r="H21" s="32"/>
      <c r="I21" s="33" t="s">
        <v>42</v>
      </c>
    </row>
    <row r="22" spans="2:9" ht="12">
      <c r="B22" s="33"/>
      <c r="C22" s="41"/>
      <c r="D22" s="34"/>
      <c r="E22" s="34"/>
      <c r="F22" s="34"/>
      <c r="G22" s="32"/>
      <c r="H22" s="32"/>
      <c r="I22" s="33"/>
    </row>
    <row r="23" spans="2:9" ht="12">
      <c r="B23" s="42" t="s">
        <v>43</v>
      </c>
      <c r="C23" s="43" t="s">
        <v>44</v>
      </c>
      <c r="D23" s="44">
        <f>D13+D18+D19+D20+D21</f>
        <v>308.6076624000846</v>
      </c>
      <c r="E23" s="44">
        <f>E13+E18+E19+E20+E21</f>
        <v>338.9580876715244</v>
      </c>
      <c r="F23" s="44">
        <f>F13+F18+F19+F20+F21</f>
        <v>352.7577667243068</v>
      </c>
      <c r="G23" s="44">
        <f>F23*G11/F11</f>
        <v>363.34049972603606</v>
      </c>
      <c r="H23" s="44">
        <f>G23*H11/G11</f>
        <v>374.2407147178171</v>
      </c>
      <c r="I23" s="14"/>
    </row>
    <row r="24" spans="2:9" ht="12">
      <c r="B24" s="21"/>
      <c r="C24" s="21"/>
      <c r="D24" s="45"/>
      <c r="E24" s="45"/>
      <c r="F24" s="45"/>
      <c r="G24" s="45"/>
      <c r="H24" s="45"/>
      <c r="I24" s="14"/>
    </row>
    <row r="25" spans="2:9" ht="24">
      <c r="B25" s="46" t="s">
        <v>45</v>
      </c>
      <c r="C25" s="10" t="s">
        <v>46</v>
      </c>
      <c r="D25" s="47">
        <v>304.24173146</v>
      </c>
      <c r="E25" s="47">
        <v>341.8049938600001</v>
      </c>
      <c r="F25" s="47">
        <v>353.2274264149528</v>
      </c>
      <c r="G25" s="47">
        <f>G23</f>
        <v>363.34049972603606</v>
      </c>
      <c r="H25" s="47">
        <f>H23</f>
        <v>374.2407147178171</v>
      </c>
      <c r="I25" s="30" t="s">
        <v>47</v>
      </c>
    </row>
    <row r="26" spans="2:9" ht="12">
      <c r="B26" s="14"/>
      <c r="C26" s="14"/>
      <c r="D26" s="48"/>
      <c r="E26" s="48"/>
      <c r="F26" s="48"/>
      <c r="G26" s="49"/>
      <c r="H26" s="49"/>
      <c r="I26" s="14"/>
    </row>
    <row r="27" spans="2:9" ht="12">
      <c r="B27" s="50" t="s">
        <v>48</v>
      </c>
      <c r="C27" s="12" t="s">
        <v>41</v>
      </c>
      <c r="D27" s="51">
        <f>D25-D23</f>
        <v>-4.365930940084638</v>
      </c>
      <c r="E27" s="52">
        <f>E25-E23</f>
        <v>2.846906188475657</v>
      </c>
      <c r="F27" s="52">
        <f>F25-F23</f>
        <v>0.4696596906459831</v>
      </c>
      <c r="G27" s="52">
        <f>G25-G23</f>
        <v>0</v>
      </c>
      <c r="H27" s="52">
        <f>H25-H23</f>
        <v>0</v>
      </c>
      <c r="I27" s="14"/>
    </row>
    <row r="28" spans="2:9" ht="12">
      <c r="B28" s="33"/>
      <c r="C28" s="33"/>
      <c r="D28" s="53"/>
      <c r="E28" s="53"/>
      <c r="F28" s="53"/>
      <c r="G28" s="54"/>
      <c r="H28" s="54"/>
      <c r="I28" s="14"/>
    </row>
    <row r="29" spans="2:9" ht="24.75" customHeight="1">
      <c r="B29" s="55" t="s">
        <v>49</v>
      </c>
      <c r="C29" s="55"/>
      <c r="D29" s="56">
        <v>0.038</v>
      </c>
      <c r="E29" s="56">
        <v>0.151</v>
      </c>
      <c r="F29" s="56">
        <v>0.05</v>
      </c>
      <c r="G29" s="56">
        <f>(G23-F23)/F23</f>
        <v>0.030000000000000138</v>
      </c>
      <c r="H29" s="56">
        <f>(H23-G23)/G23</f>
        <v>0.029999999999999968</v>
      </c>
      <c r="I29" s="57"/>
    </row>
    <row r="30" spans="2:9" ht="14.25" customHeight="1">
      <c r="B30" s="58"/>
      <c r="C30" s="58"/>
      <c r="D30" s="59"/>
      <c r="E30" s="59"/>
      <c r="F30" s="59"/>
      <c r="G30" s="59"/>
      <c r="H30" s="59"/>
      <c r="I30" s="60"/>
    </row>
    <row r="31" spans="2:9" ht="15.75" customHeight="1">
      <c r="B31" s="61" t="s">
        <v>50</v>
      </c>
      <c r="C31" s="62"/>
      <c r="D31" s="62"/>
      <c r="E31" s="63"/>
      <c r="F31" s="64">
        <v>11.486889624249802</v>
      </c>
      <c r="G31" s="64">
        <v>22.444915089345976</v>
      </c>
      <c r="H31" s="65">
        <v>21.129227795366035</v>
      </c>
      <c r="I31" s="33" t="s">
        <v>51</v>
      </c>
    </row>
    <row r="32" spans="2:9" ht="12">
      <c r="B32" s="66"/>
      <c r="C32" s="66"/>
      <c r="D32" s="67"/>
      <c r="E32" s="67"/>
      <c r="F32" s="67"/>
      <c r="G32" s="67"/>
      <c r="H32" s="67"/>
      <c r="I32" s="68"/>
    </row>
    <row r="33" spans="2:9" ht="12">
      <c r="B33" s="69" t="s">
        <v>52</v>
      </c>
      <c r="F33" s="31"/>
      <c r="G33" s="87"/>
      <c r="H33" s="87"/>
      <c r="I33" s="68"/>
    </row>
    <row r="34" spans="2:9" ht="12">
      <c r="B34" s="2" t="s">
        <v>53</v>
      </c>
      <c r="I34" s="60"/>
    </row>
    <row r="35" spans="3:9" ht="12">
      <c r="C35" s="60"/>
      <c r="I35" s="60"/>
    </row>
    <row r="36" spans="2:9" ht="12">
      <c r="B36" s="9"/>
      <c r="C36" s="89" t="s">
        <v>8</v>
      </c>
      <c r="D36" s="90"/>
      <c r="E36" s="91"/>
      <c r="F36" s="89" t="s">
        <v>9</v>
      </c>
      <c r="G36" s="90"/>
      <c r="H36" s="91"/>
      <c r="I36" s="70" t="s">
        <v>54</v>
      </c>
    </row>
    <row r="37" spans="2:9" ht="36">
      <c r="B37" s="71" t="s">
        <v>55</v>
      </c>
      <c r="C37" s="72" t="s">
        <v>56</v>
      </c>
      <c r="D37" s="73" t="s">
        <v>57</v>
      </c>
      <c r="E37" s="72" t="s">
        <v>58</v>
      </c>
      <c r="F37" s="72" t="s">
        <v>56</v>
      </c>
      <c r="G37" s="73" t="s">
        <v>57</v>
      </c>
      <c r="H37" s="72" t="s">
        <v>58</v>
      </c>
      <c r="I37" s="14"/>
    </row>
    <row r="38" spans="2:9" ht="12">
      <c r="B38" s="33" t="s">
        <v>59</v>
      </c>
      <c r="C38" s="32">
        <v>0</v>
      </c>
      <c r="D38" s="34">
        <f>E13</f>
        <v>314.409276</v>
      </c>
      <c r="E38" s="32">
        <v>0</v>
      </c>
      <c r="F38" s="32">
        <v>0</v>
      </c>
      <c r="G38" s="34">
        <f>F13</f>
        <v>333.28108799999995</v>
      </c>
      <c r="H38" s="32">
        <v>0</v>
      </c>
      <c r="I38" s="33" t="s">
        <v>60</v>
      </c>
    </row>
    <row r="39" spans="2:9" ht="12">
      <c r="B39" s="33" t="s">
        <v>34</v>
      </c>
      <c r="C39" s="32">
        <v>0</v>
      </c>
      <c r="D39" s="34">
        <f>E19</f>
        <v>9.702242652067767</v>
      </c>
      <c r="E39" s="32">
        <v>0</v>
      </c>
      <c r="F39" s="32">
        <v>-4</v>
      </c>
      <c r="G39" s="34">
        <f>F19</f>
        <v>11.069719620000003</v>
      </c>
      <c r="H39" s="32">
        <v>4</v>
      </c>
      <c r="I39" s="33" t="s">
        <v>61</v>
      </c>
    </row>
    <row r="40" spans="2:9" ht="24">
      <c r="B40" s="33" t="s">
        <v>62</v>
      </c>
      <c r="C40" s="32">
        <v>-2</v>
      </c>
      <c r="D40" s="34">
        <f>E20</f>
        <v>11.884063980570357</v>
      </c>
      <c r="E40" s="74">
        <v>2</v>
      </c>
      <c r="F40" s="32">
        <v>-4</v>
      </c>
      <c r="G40" s="34">
        <f>F20</f>
        <v>11.655486816552033</v>
      </c>
      <c r="H40" s="74">
        <v>4</v>
      </c>
      <c r="I40" s="30" t="s">
        <v>63</v>
      </c>
    </row>
    <row r="41" spans="2:9" ht="24">
      <c r="B41" s="33" t="s">
        <v>64</v>
      </c>
      <c r="C41" s="32">
        <v>0</v>
      </c>
      <c r="D41" s="34">
        <f>E25</f>
        <v>341.8049938600001</v>
      </c>
      <c r="E41" s="74">
        <v>0</v>
      </c>
      <c r="F41" s="32">
        <v>-8</v>
      </c>
      <c r="G41" s="34">
        <f>F25</f>
        <v>353.2274264149528</v>
      </c>
      <c r="H41" s="74">
        <v>8</v>
      </c>
      <c r="I41" s="30" t="s">
        <v>65</v>
      </c>
    </row>
    <row r="43" ht="12" hidden="1"/>
    <row r="44" spans="3:5" ht="12" hidden="1">
      <c r="C44" s="75"/>
      <c r="D44" s="76">
        <v>0.005</v>
      </c>
      <c r="E44" s="76">
        <v>0.005</v>
      </c>
    </row>
    <row r="45" spans="3:5" ht="12" hidden="1">
      <c r="C45" s="77"/>
      <c r="D45" s="78">
        <f>IF(((D25)&gt;((D23)*1.03)),3%,(IF(((D25)&lt;((D23)*0.97)),0%,1.5%)))</f>
        <v>0.015</v>
      </c>
      <c r="E45" s="78">
        <f>IF(((E25)&gt;((E23)*1.03)),3%,(IF(((E25)&lt;((E23)*0.97)),0%,1.5%)))</f>
        <v>0.015</v>
      </c>
    </row>
    <row r="46" spans="3:5" ht="12" hidden="1">
      <c r="C46" s="77"/>
      <c r="D46" s="79">
        <f>SUM(D44:D45)</f>
        <v>0.02</v>
      </c>
      <c r="E46" s="79">
        <f>SUM(E44:E45)</f>
        <v>0.02</v>
      </c>
    </row>
    <row r="47" spans="2:5" ht="12" hidden="1">
      <c r="B47" s="77"/>
      <c r="C47" s="77"/>
      <c r="D47" s="77"/>
      <c r="E47" s="77"/>
    </row>
    <row r="48" spans="2:5" ht="12" hidden="1">
      <c r="B48" s="75"/>
      <c r="C48" s="77"/>
      <c r="D48" s="80">
        <f>D27*D46</f>
        <v>-0.08731861880169277</v>
      </c>
      <c r="E48" s="80">
        <f>E27*E46</f>
        <v>0.05693812376951314</v>
      </c>
    </row>
    <row r="49" spans="2:5" ht="12" hidden="1">
      <c r="B49" s="77"/>
      <c r="C49" s="77"/>
      <c r="D49" s="80"/>
      <c r="E49" s="80"/>
    </row>
    <row r="50" spans="2:5" ht="12" hidden="1">
      <c r="B50" s="77"/>
      <c r="C50" s="77"/>
      <c r="D50" s="80">
        <f>D27+D48</f>
        <v>-4.453249558886331</v>
      </c>
      <c r="E50" s="80">
        <f>E27+E48</f>
        <v>2.90384431224517</v>
      </c>
    </row>
    <row r="51" spans="2:8" ht="12" hidden="1">
      <c r="B51" s="66"/>
      <c r="C51" s="66"/>
      <c r="D51" s="81">
        <v>40269</v>
      </c>
      <c r="E51" s="81">
        <v>40634</v>
      </c>
      <c r="F51" s="81">
        <v>41000</v>
      </c>
      <c r="G51" s="81">
        <v>41365</v>
      </c>
      <c r="H51" s="81">
        <v>41730</v>
      </c>
    </row>
    <row r="52" spans="2:8" ht="12">
      <c r="B52" s="7" t="s">
        <v>66</v>
      </c>
      <c r="C52" s="7"/>
      <c r="D52" s="82">
        <v>0.038</v>
      </c>
      <c r="E52" s="82">
        <v>0.151</v>
      </c>
      <c r="F52" s="59">
        <v>0.05</v>
      </c>
      <c r="G52" s="67"/>
      <c r="H52" s="67"/>
    </row>
    <row r="53" spans="2:8" ht="12">
      <c r="B53" s="83" t="s">
        <v>67</v>
      </c>
      <c r="C53" s="83"/>
      <c r="D53" s="82">
        <v>0.037</v>
      </c>
      <c r="E53" s="82">
        <v>0.14</v>
      </c>
      <c r="F53" s="59">
        <v>0.057</v>
      </c>
      <c r="G53" s="67"/>
      <c r="H53" s="67"/>
    </row>
    <row r="54" spans="2:8" ht="12">
      <c r="B54" s="83" t="s">
        <v>68</v>
      </c>
      <c r="C54" s="83"/>
      <c r="D54" s="84"/>
      <c r="E54" s="84"/>
      <c r="F54" s="85">
        <v>0.057</v>
      </c>
      <c r="G54" s="86">
        <v>0.026969144126279054</v>
      </c>
      <c r="H54" s="86">
        <v>0.030000000000000065</v>
      </c>
    </row>
  </sheetData>
  <sheetProtection/>
  <mergeCells count="3">
    <mergeCell ref="B1:D1"/>
    <mergeCell ref="C36:E36"/>
    <mergeCell ref="F36:H36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Wales and West Utilities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john.edwards</dc:creator>
  <cp:keywords/>
  <dc:description/>
  <cp:lastModifiedBy>Tim Davis</cp:lastModifiedBy>
  <cp:lastPrinted>2012-04-17T12:58:13Z</cp:lastPrinted>
  <dcterms:created xsi:type="dcterms:W3CDTF">2012-04-17T12:53:22Z</dcterms:created>
  <dcterms:modified xsi:type="dcterms:W3CDTF">2012-04-30T09:21:49Z</dcterms:modified>
  <cp:category/>
  <cp:version/>
  <cp:contentType/>
  <cp:contentStatus/>
</cp:coreProperties>
</file>