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3605" activeTab="0"/>
  </bookViews>
  <sheets>
    <sheet name="Mod 186 Report" sheetId="1" r:id="rId1"/>
    <sheet name="July 13 v Apr 13" sheetId="2" r:id="rId2"/>
  </sheets>
  <externalReferences>
    <externalReference r:id="rId5"/>
  </externalReferences>
  <definedNames>
    <definedName name="BaseRPI">#REF!</definedName>
    <definedName name="RPI">#REF!</definedName>
  </definedNames>
  <calcPr fullCalcOnLoad="1"/>
</workbook>
</file>

<file path=xl/sharedStrings.xml><?xml version="1.0" encoding="utf-8"?>
<sst xmlns="http://schemas.openxmlformats.org/spreadsheetml/2006/main" count="356" uniqueCount="159">
  <si>
    <t>Draft Mod 186 GDN revenue template</t>
  </si>
  <si>
    <t>Company name:</t>
  </si>
  <si>
    <t>Wales &amp; West Utilities Ltd</t>
  </si>
  <si>
    <t>Network:</t>
  </si>
  <si>
    <t>Wales &amp; West Utilities</t>
  </si>
  <si>
    <t>Date:</t>
  </si>
  <si>
    <t>15.7.2013</t>
  </si>
  <si>
    <t xml:space="preserve">The following information is provided in accordance with UNC Section V 5.13.1.  </t>
  </si>
  <si>
    <t>TABLE 1</t>
  </si>
  <si>
    <t>Description</t>
  </si>
  <si>
    <t>2012-13</t>
  </si>
  <si>
    <t>Allowed revenue formula term</t>
  </si>
  <si>
    <t>Sub-Term</t>
  </si>
  <si>
    <t>2013-14</t>
  </si>
  <si>
    <t>2014-15</t>
  </si>
  <si>
    <t>2015-16</t>
  </si>
  <si>
    <t>2016-17</t>
  </si>
  <si>
    <t>2017-18</t>
  </si>
  <si>
    <t>Assumptions</t>
  </si>
  <si>
    <t>Year on Year RPI (Assumed in Price Control)</t>
  </si>
  <si>
    <t>RPI for 2012-13 is final.  RPI from 2013/14 to 2016/17 is based on Treasury Forecasts at Nov 12. We have assumed 3% for 2017/18.</t>
  </si>
  <si>
    <t>Interest rate (assumed)</t>
  </si>
  <si>
    <t>It</t>
  </si>
  <si>
    <t>To help stakeholder understand impact of lagging etc.</t>
  </si>
  <si>
    <t>LDZ Transportation Charge Elements:</t>
  </si>
  <si>
    <t>Base Allowed Revenue in 2005/06 Prices</t>
  </si>
  <si>
    <t>Opening Base Revenue Allowance @ 2009/10 Prices</t>
  </si>
  <si>
    <r>
      <t>PU</t>
    </r>
    <r>
      <rPr>
        <b/>
        <vertAlign val="subscript"/>
        <sz val="12"/>
        <rFont val="Arial"/>
        <family val="2"/>
      </rPr>
      <t>t</t>
    </r>
  </si>
  <si>
    <t>Opening base revenue term incorporates core allowances for Pass-through costs, NTS Exit capacity, and Shrinkage costs.</t>
  </si>
  <si>
    <t>PCFM Iteration Adjustment</t>
  </si>
  <si>
    <r>
      <t>MOD</t>
    </r>
    <r>
      <rPr>
        <b/>
        <vertAlign val="subscript"/>
        <sz val="12"/>
        <rFont val="Arial"/>
        <family val="2"/>
      </rPr>
      <t>t</t>
    </r>
  </si>
  <si>
    <t>RPI True Up</t>
  </si>
  <si>
    <r>
      <t>TRU</t>
    </r>
    <r>
      <rPr>
        <b/>
        <vertAlign val="subscript"/>
        <sz val="12"/>
        <rFont val="Arial"/>
        <family val="2"/>
      </rPr>
      <t>t</t>
    </r>
  </si>
  <si>
    <t>This trues-up the forecast RPI element of all the revenues, revenue adjustments and incentives for the year t-2 on an ex-post basis.  The values shown remain a forecast until RPI for the year in question is finalised.</t>
  </si>
  <si>
    <t>Forecast RPI Factor</t>
  </si>
  <si>
    <r>
      <t>RPIF</t>
    </r>
    <r>
      <rPr>
        <b/>
        <vertAlign val="subscript"/>
        <sz val="12"/>
        <rFont val="Arial"/>
        <family val="2"/>
      </rPr>
      <t>t</t>
    </r>
  </si>
  <si>
    <t>Base Revenue</t>
  </si>
  <si>
    <r>
      <t>BR</t>
    </r>
    <r>
      <rPr>
        <b/>
        <vertAlign val="subscript"/>
        <sz val="12"/>
        <rFont val="Arial"/>
        <family val="2"/>
      </rPr>
      <t>t</t>
    </r>
  </si>
  <si>
    <r>
      <t>Sum of the above elements inflated by RPIF</t>
    </r>
    <r>
      <rPr>
        <vertAlign val="subscript"/>
        <sz val="12"/>
        <rFont val="Arial"/>
        <family val="2"/>
      </rPr>
      <t>t</t>
    </r>
  </si>
  <si>
    <t>Pass Through</t>
  </si>
  <si>
    <r>
      <t>PT</t>
    </r>
    <r>
      <rPr>
        <b/>
        <vertAlign val="subscript"/>
        <sz val="12"/>
        <rFont val="Arial"/>
        <family val="2"/>
      </rPr>
      <t>t</t>
    </r>
  </si>
  <si>
    <t>Pass-Through Business Rates</t>
  </si>
  <si>
    <t>RBt</t>
  </si>
  <si>
    <t xml:space="preserve">Pass-Through Licence Fees </t>
  </si>
  <si>
    <t>LFt</t>
  </si>
  <si>
    <t>Pass-Through NTS Pension Deficit</t>
  </si>
  <si>
    <t>PDt</t>
  </si>
  <si>
    <t>Pass-Through Others: Theft of Gas, 3rd party Damage &amp; Water Ingress, Miscellaneous Pass-Through</t>
  </si>
  <si>
    <t>TPWIt + TGt + MPt</t>
  </si>
  <si>
    <t>Capacity Output Incentive: COt</t>
  </si>
  <si>
    <t>NTS Exit Capacity Revenue Adj</t>
  </si>
  <si>
    <r>
      <t>Ex</t>
    </r>
    <r>
      <rPr>
        <b/>
        <vertAlign val="subscript"/>
        <sz val="12"/>
        <rFont val="Arial"/>
        <family val="2"/>
      </rPr>
      <t>t</t>
    </r>
  </si>
  <si>
    <t>This adjustment represents our latest view based on NTS Exit Capacity prices and our estimated capacity bookings compared to the Capacity Cost Allowance.</t>
  </si>
  <si>
    <t>Mains &amp; Services Replacement Adj.: MSRAt</t>
  </si>
  <si>
    <t>Broad Measure of Cust Satisfaction Revenue Adjustment</t>
  </si>
  <si>
    <r>
      <t>BM</t>
    </r>
    <r>
      <rPr>
        <b/>
        <vertAlign val="subscript"/>
        <sz val="12"/>
        <rFont val="Arial"/>
        <family val="2"/>
      </rPr>
      <t>t</t>
    </r>
  </si>
  <si>
    <t>Incentive performance not as yet proven, so assumed neutral.</t>
  </si>
  <si>
    <t>Shrinkage Allowance: Sht</t>
  </si>
  <si>
    <t>Shrinkage Allowance Rev Adjustment</t>
  </si>
  <si>
    <r>
      <t>SHR</t>
    </r>
    <r>
      <rPr>
        <b/>
        <vertAlign val="subscript"/>
        <sz val="12"/>
        <rFont val="Arial"/>
        <family val="2"/>
      </rPr>
      <t>t</t>
    </r>
  </si>
  <si>
    <t>Net Impact of Shrinkage Cost Adjustment and Incentive</t>
  </si>
  <si>
    <t>Loss of Meterwork Revenue driver: LMt</t>
  </si>
  <si>
    <t>Shrinkage Cost Adjustment</t>
  </si>
  <si>
    <r>
      <t>SHRA</t>
    </r>
    <r>
      <rPr>
        <vertAlign val="subscript"/>
        <sz val="12"/>
        <rFont val="Arial"/>
        <family val="2"/>
      </rPr>
      <t>t</t>
    </r>
  </si>
  <si>
    <t>Projected adjustmentment in respect of lower Shrinkage Costs than the Allowed Shrinkage Cost. Reflects latest data on forward gas prices, plus RPI-based projection, but excludes any potential adjustment to Shrinkage Allowances relating to the anticipated adjustment to baseline volumes</t>
  </si>
  <si>
    <t>Shrinkage Incentive Adjustment</t>
  </si>
  <si>
    <r>
      <t>SHRR</t>
    </r>
    <r>
      <rPr>
        <vertAlign val="subscript"/>
        <sz val="12"/>
        <rFont val="Arial"/>
        <family val="2"/>
      </rPr>
      <t>t</t>
    </r>
  </si>
  <si>
    <t>Projected Shrinkage Incentive Performance assumes lower volumes than target volumes and reflects latest forward gas prices. It does not reflect the proposed reductions in baseline volumes relating to implementation of Low Pressure Service methodology change in Shrinkage &amp; Leakage Model, although we believ this will be minimal.</t>
  </si>
  <si>
    <t>Environmental Emissions Incentive Rev Adjustment</t>
  </si>
  <si>
    <r>
      <t>EEI</t>
    </r>
    <r>
      <rPr>
        <b/>
        <vertAlign val="subscript"/>
        <sz val="12"/>
        <rFont val="Arial"/>
        <family val="2"/>
      </rPr>
      <t>t</t>
    </r>
  </si>
  <si>
    <t>Projected Incentive performance consistent with basis used for estimating the volumes used for the Shrinkage Incentive (above)</t>
  </si>
  <si>
    <t>Discretionary Reward Scheme Rev Adjustment</t>
  </si>
  <si>
    <r>
      <t>DRS</t>
    </r>
    <r>
      <rPr>
        <b/>
        <vertAlign val="subscript"/>
        <sz val="12"/>
        <rFont val="Arial"/>
        <family val="2"/>
      </rPr>
      <t>t</t>
    </r>
  </si>
  <si>
    <t>Per Ofgem Panel Decision May 2012.  No assumption re future award.</t>
  </si>
  <si>
    <t>Network Innovation Funding Incentive: IFISDt</t>
  </si>
  <si>
    <t>Network Innovation Allowance Rev Adjustment</t>
  </si>
  <si>
    <r>
      <t>NIA</t>
    </r>
    <r>
      <rPr>
        <b/>
        <vertAlign val="subscript"/>
        <sz val="12"/>
        <rFont val="Arial"/>
        <family val="2"/>
      </rPr>
      <t>t</t>
    </r>
  </si>
  <si>
    <t>Estimated based on our previous years performance.</t>
  </si>
  <si>
    <t>K Added</t>
  </si>
  <si>
    <r>
      <t>K</t>
    </r>
    <r>
      <rPr>
        <b/>
        <vertAlign val="subscript"/>
        <sz val="12"/>
        <rFont val="Arial"/>
        <family val="2"/>
      </rPr>
      <t>t</t>
    </r>
  </si>
  <si>
    <t>Accrued view of 2012-13 under-recovery carried forward into 2013-14.   Note that forecast over-recovery in 2013-14 is carried forward into 2015-16 as per 2-year lag in RIIO</t>
  </si>
  <si>
    <t>Maximum DN Allowed Revenue</t>
  </si>
  <si>
    <r>
      <t>AR</t>
    </r>
    <r>
      <rPr>
        <b/>
        <vertAlign val="subscript"/>
        <sz val="12"/>
        <rFont val="Arial"/>
        <family val="2"/>
      </rPr>
      <t>t</t>
    </r>
  </si>
  <si>
    <t>Forecast total value of Allowed Revenue in each Formula Year (note that 2012-13 value is not finalised until post RRP completion)</t>
  </si>
  <si>
    <t>Collectable Revenue</t>
  </si>
  <si>
    <r>
      <t>R</t>
    </r>
    <r>
      <rPr>
        <b/>
        <vertAlign val="subscript"/>
        <sz val="12"/>
        <rFont val="Arial"/>
        <family val="2"/>
      </rPr>
      <t>t</t>
    </r>
  </si>
  <si>
    <t>Collectable revenue for 2012-13 is final Forecast for 2013-14 is based on our latest forecast and assumes a 3% SOQ reduction in Oct-13.  From 2014/15 onwards, revenue assumes an expected year-on-year 3% SOQ reduction.</t>
  </si>
  <si>
    <r>
      <rPr>
        <b/>
        <sz val="12"/>
        <color indexed="10"/>
        <rFont val="Arial"/>
        <family val="2"/>
      </rPr>
      <t>Under-</t>
    </r>
    <r>
      <rPr>
        <b/>
        <sz val="12"/>
        <color indexed="8"/>
        <rFont val="Arial"/>
        <family val="2"/>
      </rPr>
      <t>/Over-Recovery cfwd</t>
    </r>
  </si>
  <si>
    <r>
      <t>R</t>
    </r>
    <r>
      <rPr>
        <b/>
        <vertAlign val="subscript"/>
        <sz val="12"/>
        <rFont val="Arial"/>
        <family val="2"/>
      </rPr>
      <t>t</t>
    </r>
    <r>
      <rPr>
        <b/>
        <sz val="12"/>
        <rFont val="Arial"/>
        <family val="2"/>
      </rPr>
      <t xml:space="preserve"> - AR</t>
    </r>
    <r>
      <rPr>
        <b/>
        <vertAlign val="subscript"/>
        <sz val="12"/>
        <rFont val="Arial"/>
        <family val="2"/>
      </rPr>
      <t>t</t>
    </r>
  </si>
  <si>
    <t>Simplifying assumption is that transportation charges will track allowed revenue exactly from 2014-15 onwards.</t>
  </si>
  <si>
    <r>
      <t xml:space="preserve">Arithmetical April Price </t>
    </r>
    <r>
      <rPr>
        <b/>
        <sz val="12"/>
        <color indexed="8"/>
        <rFont val="Arial"/>
        <family val="2"/>
      </rPr>
      <t>Change (%)</t>
    </r>
  </si>
  <si>
    <t>Total Charges</t>
  </si>
  <si>
    <t>Memo Item: LDZ Exit Capacity Charge Elements (NTS Exit Capacity)       (These elements are already included within the above and are broken out here for information)</t>
  </si>
  <si>
    <t>Initial Allowed Revenue</t>
  </si>
  <si>
    <t>2012/13 is final. From 2013/14 it is based on the Ofgem Cost allowance.</t>
  </si>
  <si>
    <t>Cost true-up</t>
  </si>
  <si>
    <t>To represent cost true up from year t-2 and it excludes incentive element of Ext, which is recovered through LDZ + customer charges</t>
  </si>
  <si>
    <t>Accrued view of ECN charge over-recovery carried forward into 2013-14.  Note that forecast under-recovery in 2013-14 is carried forward into 2015-16 as per 2-year lag in RIIO</t>
  </si>
  <si>
    <t>Allowed Revenue (Adj'd for K)</t>
  </si>
  <si>
    <t>Forecast Collectable Revenue</t>
  </si>
  <si>
    <t>Under-/Over-Recovery cfwd</t>
  </si>
  <si>
    <t>Simplifying assumption is that exit capacity charges will track allowed revenue exactly from 2014/15 onwards.</t>
  </si>
  <si>
    <t>Price changes take impact of assumed SOQ reductions into account.  (Impact of IFRS tax change is focused on distribution mains repex, so no corresponding impact on NTS costs)</t>
  </si>
  <si>
    <t>Memo Item: LDZ Distribution Charge Elements (excl. NTS Exit Capacity)        (These elements are already included within the above and are broken out here for information)</t>
  </si>
  <si>
    <t>DN Allowed Revenue less Allowed ECN Revenue</t>
  </si>
  <si>
    <t>should be the residual of DN allowed revenue less Allowed ECN revenue i.e. row 33 minus row 43</t>
  </si>
  <si>
    <t>DN Collectable Revenue less collectable ECN Revenue</t>
  </si>
  <si>
    <t>should be the residual of DN collectable revenue less collectable ECN revenue i.e. row 34 minus row 44</t>
  </si>
  <si>
    <t>DN Under-/Over-Recovery cfwd</t>
  </si>
  <si>
    <t>LDZ + Customer Charges</t>
  </si>
  <si>
    <t>Price changes take impact of assumed SOQ reductions into account.  Allowed revenue includes impact of IFRS tax change from 2016-17. Still potential for re-opener if this does not occur at this time.</t>
  </si>
  <si>
    <t>SOQ Assumption for October each Year</t>
  </si>
  <si>
    <t>Assumed 3% ongoing reduction in SOQ. High uncertainty around this.</t>
  </si>
  <si>
    <t>TABLE 2</t>
  </si>
  <si>
    <t>Uncertainty Mechanisms / Other Issues / Logged up costs</t>
  </si>
  <si>
    <t>Comments - what information is expected</t>
  </si>
  <si>
    <t>Reopener</t>
  </si>
  <si>
    <t>Streetworks Cost</t>
  </si>
  <si>
    <t>Smart metering</t>
  </si>
  <si>
    <t>Innovation Rollout Mechanism costs</t>
  </si>
  <si>
    <t>SIUs (where applicable)</t>
  </si>
  <si>
    <t>Enhanced security</t>
  </si>
  <si>
    <t>Connections</t>
  </si>
  <si>
    <t>Review</t>
  </si>
  <si>
    <t>Xoserve</t>
  </si>
  <si>
    <t>RPI</t>
  </si>
  <si>
    <t>based on Ofgem announcements</t>
  </si>
  <si>
    <t>Fuel poor connections</t>
  </si>
  <si>
    <t>Reset</t>
  </si>
  <si>
    <t>Pensions</t>
  </si>
  <si>
    <t>Trigger</t>
  </si>
  <si>
    <t>Tax</t>
  </si>
  <si>
    <t>?</t>
  </si>
  <si>
    <t>Distributed Generation / LCT impact</t>
  </si>
  <si>
    <t>Revenue driver</t>
  </si>
  <si>
    <t>HSE tier 2 mains replacement</t>
  </si>
  <si>
    <t>TOTAL</t>
  </si>
  <si>
    <t>Transportation (Incl. Exit Capacity) K adjustment</t>
  </si>
  <si>
    <t>Ave.Int Rate</t>
  </si>
  <si>
    <t>PRt</t>
  </si>
  <si>
    <t>K C/fwd</t>
  </si>
  <si>
    <t>Exit Capacity K calculation only</t>
  </si>
  <si>
    <t>The pass through adjustment for 2012/13 is now final.The pass through adjustment for 2015/16 is our latest view. We have ssumed that pass through items from 2017/18 onwards equate to allowances.</t>
  </si>
  <si>
    <t xml:space="preserve">We have not made any adjustments for future years as we are not in a position, at this stage, to make an assessment. </t>
  </si>
  <si>
    <t>Presented in July 2013</t>
  </si>
  <si>
    <t>Presented in Apr 2013</t>
  </si>
  <si>
    <t>Presented Apr 2013</t>
  </si>
  <si>
    <t>Presented July 2013</t>
  </si>
  <si>
    <t>Included Above</t>
  </si>
  <si>
    <t>Represents latest view of cost true up from year t-2.</t>
  </si>
  <si>
    <t>Nothing material to report from WWU at this time</t>
  </si>
  <si>
    <t xml:space="preserve">Still no clarity on Shipper programmes and impacts on Network costs. </t>
  </si>
  <si>
    <t>Nothing in the pipeline at this stage from WWU</t>
  </si>
  <si>
    <t>N/A</t>
  </si>
  <si>
    <t>Waiting for Ofgem decision based on consultation responses. Expecting something in October</t>
  </si>
  <si>
    <t>Currently working to agreed annual volumes</t>
  </si>
  <si>
    <t>Nothing to report at this stage</t>
  </si>
  <si>
    <t>Increased interest in Biogas connections, but no current material impact on Network costs</t>
  </si>
  <si>
    <t>We believe the industry work will commence during October 2013 on this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</si>
</sst>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quot;#,##0.0;[Red]\-&quot;£&quot;#,##0.0;\-"/>
    <numFmt numFmtId="166" formatCode="&quot;£&quot;#,##0;[Red]\-&quot;£&quot;#,##0;\-"/>
    <numFmt numFmtId="167" formatCode="&quot;£&quot;#,##0.0,,;[Red]\-&quot;£&quot;#,##0.0,,;\-"/>
    <numFmt numFmtId="168" formatCode="#,##0.0000_ ;[Red]\-#,##0.0000\ "/>
    <numFmt numFmtId="169" formatCode="0.0%"/>
    <numFmt numFmtId="170" formatCode="#,##0.0_ ;[Red]\-#,##0.0\ "/>
    <numFmt numFmtId="171" formatCode="_-[$€-2]* #,##0.00_-;\-[$€-2]* #,##0.00_-;_-[$€-2]* &quot;-&quot;??_-"/>
    <numFmt numFmtId="172" formatCode="#,##0.00_);[Red]\(#,##0.00\);&quot;-&quot;_);[Blue]&quot;Error-&quot;@"/>
    <numFmt numFmtId="173" formatCode="#,##0_);_)\(#,##0\);\-_);@_)"/>
  </numFmts>
  <fonts count="62">
    <font>
      <sz val="10"/>
      <name val="Arial"/>
      <family val="0"/>
    </font>
    <font>
      <sz val="11"/>
      <color indexed="8"/>
      <name val="Calibri"/>
      <family val="2"/>
    </font>
    <font>
      <b/>
      <sz val="12"/>
      <name val="Arial"/>
      <family val="2"/>
    </font>
    <font>
      <sz val="12"/>
      <name val="Arial"/>
      <family val="2"/>
    </font>
    <font>
      <b/>
      <vertAlign val="subscript"/>
      <sz val="12"/>
      <name val="Arial"/>
      <family val="2"/>
    </font>
    <font>
      <vertAlign val="subscript"/>
      <sz val="12"/>
      <name val="Arial"/>
      <family val="2"/>
    </font>
    <font>
      <b/>
      <sz val="12"/>
      <color indexed="10"/>
      <name val="Arial"/>
      <family val="2"/>
    </font>
    <font>
      <b/>
      <sz val="12"/>
      <color indexed="8"/>
      <name val="Arial"/>
      <family val="2"/>
    </font>
    <font>
      <b/>
      <i/>
      <sz val="12"/>
      <name val="Arial"/>
      <family val="2"/>
    </font>
    <font>
      <i/>
      <sz val="12"/>
      <name val="Arial"/>
      <family val="2"/>
    </font>
    <font>
      <b/>
      <i/>
      <sz val="12"/>
      <color indexed="9"/>
      <name val="Arial"/>
      <family val="2"/>
    </font>
    <font>
      <b/>
      <sz val="12"/>
      <color indexed="9"/>
      <name val="Arial"/>
      <family val="2"/>
    </font>
    <font>
      <sz val="8"/>
      <name val="Tahoma"/>
      <family val="2"/>
    </font>
    <font>
      <sz val="10"/>
      <name val="Helv"/>
      <family val="0"/>
    </font>
    <font>
      <b/>
      <sz val="9"/>
      <name val="Arial"/>
      <family val="2"/>
    </font>
    <font>
      <u val="single"/>
      <sz val="11"/>
      <color indexed="12"/>
      <name val="CG Omega"/>
      <family val="2"/>
    </font>
    <font>
      <u val="single"/>
      <sz val="11"/>
      <color indexed="48"/>
      <name val="CG Omega"/>
      <family val="2"/>
    </font>
    <font>
      <sz val="9"/>
      <name val="Arial"/>
      <family val="2"/>
    </font>
    <font>
      <sz val="11"/>
      <name val="CG Omega"/>
      <family val="2"/>
    </font>
    <font>
      <sz val="10"/>
      <color indexed="6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name val="Calibri"/>
      <family val="2"/>
    </font>
    <font>
      <b/>
      <sz val="12"/>
      <name val="Calibri"/>
      <family val="2"/>
    </font>
    <font>
      <sz val="12"/>
      <name val="Calibri"/>
      <family val="2"/>
    </font>
    <font>
      <sz val="12"/>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style="medium"/>
      <right style="medium"/>
      <top style="medium"/>
      <bottom style="thin"/>
    </border>
    <border>
      <left/>
      <right/>
      <top style="medium"/>
      <botto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style="medium"/>
      <right style="medium"/>
      <top/>
      <bottom style="medium"/>
    </border>
    <border>
      <left/>
      <right/>
      <top/>
      <bottom style="medium"/>
    </border>
    <border>
      <left style="thin"/>
      <right style="thin"/>
      <top/>
      <bottom style="medium"/>
    </border>
    <border>
      <left/>
      <right style="medium"/>
      <top/>
      <bottom style="medium"/>
    </border>
    <border>
      <left style="medium"/>
      <right/>
      <top style="thin"/>
      <bottom style="thin"/>
    </border>
    <border>
      <left style="medium"/>
      <right style="medium"/>
      <top style="thin"/>
      <bottom style="thin"/>
    </border>
    <border>
      <left/>
      <right style="medium"/>
      <top style="thin"/>
      <bottom style="thin"/>
    </border>
    <border>
      <left style="thin"/>
      <right style="medium"/>
      <top style="thin"/>
      <bottom style="thin"/>
    </border>
    <border>
      <left style="medium"/>
      <right/>
      <top/>
      <bottom/>
    </border>
    <border>
      <left style="medium"/>
      <right style="medium"/>
      <top/>
      <bottom/>
    </border>
    <border>
      <left style="thin">
        <color theme="5"/>
      </left>
      <right style="thin">
        <color theme="5"/>
      </right>
      <top/>
      <bottom/>
    </border>
    <border>
      <left style="thin">
        <color theme="5"/>
      </left>
      <right style="medium"/>
      <top/>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thin"/>
      <top style="medium"/>
      <bottom style="medium"/>
    </border>
    <border>
      <left>
        <color indexed="63"/>
      </left>
      <right>
        <color indexed="63"/>
      </right>
      <top style="thin"/>
      <bottom style="thin"/>
    </border>
    <border>
      <left style="thin"/>
      <right style="medium"/>
      <top/>
      <bottom style="thin"/>
    </border>
    <border>
      <left/>
      <right/>
      <top style="thin"/>
      <bottom style="medium"/>
    </border>
    <border>
      <left style="medium"/>
      <right style="medium"/>
      <top/>
      <bottom style="thin"/>
    </border>
    <border>
      <left style="medium"/>
      <right style="medium"/>
      <top style="thin"/>
      <bottom style="medium"/>
    </border>
    <border>
      <left style="thin"/>
      <right style="medium"/>
      <top style="thin"/>
      <bottom style="medium"/>
    </border>
    <border>
      <left style="medium"/>
      <right style="medium"/>
      <top style="medium"/>
      <bottom/>
    </border>
    <border>
      <left style="medium"/>
      <right style="thin"/>
      <top style="medium"/>
      <bottom style="thin"/>
    </border>
    <border>
      <left/>
      <right style="medium"/>
      <top style="medium"/>
      <bottom/>
    </border>
    <border>
      <left style="thin"/>
      <right style="thin"/>
      <top>
        <color indexed="63"/>
      </top>
      <bottom style="thin"/>
    </border>
    <border>
      <left style="medium"/>
      <right/>
      <top style="thin"/>
      <bottom style="medium"/>
    </border>
    <border>
      <left style="thin"/>
      <right style="thin"/>
      <top style="thin"/>
      <bottom style="medium"/>
    </border>
    <border>
      <left/>
      <right style="medium"/>
      <top style="thin"/>
      <bottom style="medium"/>
    </border>
    <border>
      <left style="medium"/>
      <right>
        <color indexed="63"/>
      </right>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medium"/>
      <bottom style="medium"/>
    </border>
    <border>
      <left style="thin"/>
      <right style="medium"/>
      <top style="medium"/>
      <bottom style="medium"/>
    </border>
    <border>
      <left/>
      <right style="medium"/>
      <top/>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color indexed="63"/>
      </bottom>
    </border>
    <border>
      <left style="medium"/>
      <right style="thin"/>
      <top style="thin"/>
      <bottom style="thin"/>
    </border>
    <border>
      <left style="thin"/>
      <right/>
      <top style="thin"/>
      <bottom style="medium"/>
    </border>
    <border>
      <left>
        <color indexed="63"/>
      </left>
      <right style="thin"/>
      <top style="thin"/>
      <bottom style="medium"/>
    </border>
  </borders>
  <cellStyleXfs count="8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14" fillId="0" borderId="0">
      <alignment/>
      <protection/>
    </xf>
    <xf numFmtId="0" fontId="51" fillId="0" borderId="0" applyNumberFormat="0" applyFill="0" applyBorder="0" applyAlignment="0" applyProtection="0"/>
    <xf numFmtId="0" fontId="15" fillId="0" borderId="0" applyNumberFormat="0" applyFill="0" applyBorder="0" applyAlignment="0" applyProtection="0"/>
    <xf numFmtId="0" fontId="52" fillId="30" borderId="1" applyNumberFormat="0" applyAlignment="0" applyProtection="0"/>
    <xf numFmtId="0" fontId="16" fillId="31" borderId="0">
      <alignment/>
      <protection/>
    </xf>
    <xf numFmtId="0" fontId="53" fillId="0" borderId="6" applyNumberFormat="0" applyFill="0" applyAlignment="0" applyProtection="0"/>
    <xf numFmtId="172" fontId="17" fillId="32" borderId="7">
      <alignment/>
      <protection locked="0"/>
    </xf>
    <xf numFmtId="0" fontId="54" fillId="33"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12" fillId="0" borderId="0">
      <alignment/>
      <protection/>
    </xf>
    <xf numFmtId="0" fontId="18"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4" borderId="8" applyNumberFormat="0" applyFont="0" applyAlignment="0" applyProtection="0"/>
    <xf numFmtId="0" fontId="55" fillId="27" borderId="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12" fillId="0" borderId="0" applyFont="0" applyFill="0" applyBorder="0" applyAlignment="0" applyProtection="0"/>
    <xf numFmtId="173" fontId="17" fillId="0" borderId="0" applyProtection="0">
      <alignment horizontal="right"/>
    </xf>
    <xf numFmtId="0" fontId="0"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19" fillId="0" borderId="0">
      <alignment horizontal="center"/>
      <protection/>
    </xf>
    <xf numFmtId="0" fontId="58" fillId="0" borderId="0" applyNumberFormat="0" applyFill="0" applyBorder="0" applyAlignment="0" applyProtection="0"/>
  </cellStyleXfs>
  <cellXfs count="455">
    <xf numFmtId="0" fontId="0" fillId="0" borderId="0" xfId="0" applyAlignment="1">
      <alignment/>
    </xf>
    <xf numFmtId="0" fontId="59" fillId="0" borderId="0" xfId="0" applyFont="1" applyAlignment="1">
      <alignment/>
    </xf>
    <xf numFmtId="0" fontId="37" fillId="0" borderId="0" xfId="0" applyFont="1" applyAlignment="1">
      <alignment/>
    </xf>
    <xf numFmtId="0" fontId="57" fillId="0" borderId="0" xfId="0" applyFont="1" applyAlignment="1">
      <alignment/>
    </xf>
    <xf numFmtId="0" fontId="57" fillId="0" borderId="11" xfId="0" applyFont="1" applyBorder="1" applyAlignment="1">
      <alignment/>
    </xf>
    <xf numFmtId="0" fontId="37" fillId="0" borderId="0" xfId="0" applyFont="1" applyBorder="1" applyAlignment="1">
      <alignment/>
    </xf>
    <xf numFmtId="0" fontId="38" fillId="0" borderId="0" xfId="70" applyFont="1">
      <alignment/>
      <protection/>
    </xf>
    <xf numFmtId="0" fontId="39" fillId="0" borderId="0" xfId="70" applyFont="1">
      <alignment/>
      <protection/>
    </xf>
    <xf numFmtId="0" fontId="2" fillId="35" borderId="12" xfId="70" applyFont="1" applyFill="1" applyBorder="1" applyAlignment="1">
      <alignment vertical="center"/>
      <protection/>
    </xf>
    <xf numFmtId="0" fontId="2" fillId="35" borderId="13" xfId="70" applyFont="1" applyFill="1" applyBorder="1" applyAlignment="1">
      <alignment horizontal="center" vertical="center"/>
      <protection/>
    </xf>
    <xf numFmtId="0" fontId="2" fillId="35" borderId="14" xfId="70" applyFont="1" applyFill="1" applyBorder="1" applyAlignment="1">
      <alignment horizontal="center" vertical="center"/>
      <protection/>
    </xf>
    <xf numFmtId="0" fontId="2" fillId="35" borderId="15" xfId="70" applyFont="1" applyFill="1" applyBorder="1" applyAlignment="1">
      <alignment horizontal="center" vertical="center" wrapText="1"/>
      <protection/>
    </xf>
    <xf numFmtId="0" fontId="2" fillId="35" borderId="16" xfId="70" applyFont="1" applyFill="1" applyBorder="1" applyAlignment="1">
      <alignment horizontal="center" vertical="center"/>
      <protection/>
    </xf>
    <xf numFmtId="0" fontId="2" fillId="35" borderId="17" xfId="70" applyFont="1" applyFill="1" applyBorder="1" applyAlignment="1">
      <alignment horizontal="center" vertical="center"/>
      <protection/>
    </xf>
    <xf numFmtId="0" fontId="2" fillId="35" borderId="18" xfId="70" applyFont="1" applyFill="1" applyBorder="1" applyAlignment="1">
      <alignment vertical="center"/>
      <protection/>
    </xf>
    <xf numFmtId="0" fontId="3" fillId="0" borderId="0" xfId="70" applyFont="1">
      <alignment/>
      <protection/>
    </xf>
    <xf numFmtId="0" fontId="3" fillId="0" borderId="0" xfId="0" applyFont="1" applyAlignment="1">
      <alignment/>
    </xf>
    <xf numFmtId="0" fontId="3" fillId="36" borderId="19" xfId="70" applyFont="1" applyFill="1" applyBorder="1" applyAlignment="1">
      <alignment vertical="center"/>
      <protection/>
    </xf>
    <xf numFmtId="164" fontId="3" fillId="0" borderId="13" xfId="70" applyNumberFormat="1" applyFont="1" applyFill="1" applyBorder="1" applyAlignment="1">
      <alignment vertical="center"/>
      <protection/>
    </xf>
    <xf numFmtId="0" fontId="3" fillId="36" borderId="20" xfId="70" applyFont="1" applyFill="1" applyBorder="1" applyAlignment="1">
      <alignment vertical="center"/>
      <protection/>
    </xf>
    <xf numFmtId="0" fontId="3" fillId="0" borderId="13" xfId="70" applyFont="1" applyFill="1" applyBorder="1" applyAlignment="1">
      <alignment horizontal="left" vertical="center"/>
      <protection/>
    </xf>
    <xf numFmtId="164" fontId="3" fillId="0" borderId="17" xfId="70" applyNumberFormat="1" applyFont="1" applyFill="1" applyBorder="1" applyAlignment="1">
      <alignment vertical="center"/>
      <protection/>
    </xf>
    <xf numFmtId="0" fontId="3" fillId="0" borderId="21" xfId="70" applyFont="1" applyFill="1" applyBorder="1" applyAlignment="1">
      <alignment vertical="center" wrapText="1"/>
      <protection/>
    </xf>
    <xf numFmtId="0" fontId="3" fillId="36" borderId="22" xfId="70" applyFont="1" applyFill="1" applyBorder="1" applyAlignment="1">
      <alignment vertical="center" wrapText="1"/>
      <protection/>
    </xf>
    <xf numFmtId="164" fontId="3" fillId="0" borderId="23" xfId="70" applyNumberFormat="1" applyFont="1" applyFill="1" applyBorder="1" applyAlignment="1">
      <alignment vertical="center"/>
      <protection/>
    </xf>
    <xf numFmtId="0" fontId="3" fillId="36" borderId="24" xfId="70" applyFont="1" applyFill="1" applyBorder="1" applyAlignment="1">
      <alignment vertical="center" wrapText="1"/>
      <protection/>
    </xf>
    <xf numFmtId="0" fontId="3" fillId="0" borderId="23" xfId="70" applyFont="1" applyFill="1" applyBorder="1" applyAlignment="1">
      <alignment horizontal="left" vertical="center"/>
      <protection/>
    </xf>
    <xf numFmtId="0" fontId="2" fillId="0" borderId="23" xfId="70" applyFont="1" applyFill="1" applyBorder="1" applyAlignment="1">
      <alignment horizontal="center" vertical="center"/>
      <protection/>
    </xf>
    <xf numFmtId="164" fontId="3" fillId="0" borderId="25" xfId="70" applyNumberFormat="1" applyFont="1" applyFill="1" applyBorder="1" applyAlignment="1">
      <alignment vertical="center"/>
      <protection/>
    </xf>
    <xf numFmtId="0" fontId="3" fillId="0" borderId="26" xfId="70" applyFont="1" applyFill="1" applyBorder="1" applyAlignment="1">
      <alignment vertical="center" wrapText="1"/>
      <protection/>
    </xf>
    <xf numFmtId="0" fontId="2" fillId="36" borderId="19" xfId="0" applyFont="1" applyFill="1" applyBorder="1" applyAlignment="1">
      <alignment/>
    </xf>
    <xf numFmtId="164" fontId="3" fillId="0" borderId="18" xfId="70" applyNumberFormat="1" applyFont="1" applyFill="1" applyBorder="1" applyAlignment="1">
      <alignment vertical="center" wrapText="1"/>
      <protection/>
    </xf>
    <xf numFmtId="0" fontId="3" fillId="0" borderId="0" xfId="70" applyFont="1" applyAlignment="1">
      <alignment vertical="center"/>
      <protection/>
    </xf>
    <xf numFmtId="0" fontId="3" fillId="36" borderId="27" xfId="0" applyFont="1" applyFill="1" applyBorder="1" applyAlignment="1">
      <alignment vertical="center"/>
    </xf>
    <xf numFmtId="165" fontId="3" fillId="0" borderId="28" xfId="0" applyNumberFormat="1" applyFont="1" applyFill="1" applyBorder="1" applyAlignment="1">
      <alignment vertical="center"/>
    </xf>
    <xf numFmtId="0" fontId="3" fillId="36" borderId="29" xfId="0" applyFont="1" applyFill="1" applyBorder="1" applyAlignment="1">
      <alignment vertical="center" wrapText="1"/>
    </xf>
    <xf numFmtId="0" fontId="2" fillId="0" borderId="28" xfId="0" applyFont="1" applyFill="1" applyBorder="1" applyAlignment="1">
      <alignment horizontal="center" vertical="center"/>
    </xf>
    <xf numFmtId="165" fontId="3" fillId="0" borderId="11" xfId="0" applyNumberFormat="1" applyFont="1" applyFill="1" applyBorder="1" applyAlignment="1">
      <alignment horizontal="right" vertical="center"/>
    </xf>
    <xf numFmtId="165" fontId="3" fillId="0" borderId="11" xfId="0" applyNumberFormat="1" applyFont="1" applyFill="1" applyBorder="1" applyAlignment="1">
      <alignment vertical="center"/>
    </xf>
    <xf numFmtId="166" fontId="3" fillId="0" borderId="30" xfId="69" applyNumberFormat="1" applyFont="1" applyFill="1" applyBorder="1" applyAlignment="1">
      <alignment vertical="center" wrapText="1"/>
      <protection/>
    </xf>
    <xf numFmtId="0" fontId="3" fillId="0" borderId="0" xfId="0" applyFont="1" applyAlignment="1">
      <alignment vertical="center"/>
    </xf>
    <xf numFmtId="167" fontId="3" fillId="0" borderId="28" xfId="0" applyNumberFormat="1" applyFont="1" applyFill="1" applyBorder="1" applyAlignment="1">
      <alignment vertical="center"/>
    </xf>
    <xf numFmtId="166" fontId="3" fillId="0" borderId="30" xfId="0" applyNumberFormat="1" applyFont="1" applyFill="1" applyBorder="1" applyAlignment="1">
      <alignment vertical="center" wrapText="1"/>
    </xf>
    <xf numFmtId="0" fontId="3" fillId="36" borderId="31" xfId="0" applyFont="1" applyFill="1" applyBorder="1" applyAlignment="1">
      <alignment vertical="center"/>
    </xf>
    <xf numFmtId="168" fontId="3" fillId="0" borderId="32" xfId="0" applyNumberFormat="1" applyFont="1" applyFill="1" applyBorder="1" applyAlignment="1">
      <alignment vertical="center"/>
    </xf>
    <xf numFmtId="0" fontId="3" fillId="36" borderId="0" xfId="0" applyFont="1" applyFill="1" applyBorder="1" applyAlignment="1">
      <alignment vertical="center"/>
    </xf>
    <xf numFmtId="0" fontId="2" fillId="0" borderId="32" xfId="0" applyFont="1" applyFill="1" applyBorder="1" applyAlignment="1">
      <alignment horizontal="center" vertical="center"/>
    </xf>
    <xf numFmtId="168" fontId="3" fillId="0" borderId="33" xfId="0" applyNumberFormat="1" applyFont="1" applyFill="1" applyBorder="1" applyAlignment="1">
      <alignment vertical="center"/>
    </xf>
    <xf numFmtId="166" fontId="3" fillId="0" borderId="34" xfId="0" applyNumberFormat="1" applyFont="1" applyFill="1" applyBorder="1" applyAlignment="1">
      <alignment horizontal="left" vertical="center" wrapText="1"/>
    </xf>
    <xf numFmtId="0" fontId="2" fillId="2" borderId="35" xfId="0" applyFont="1" applyFill="1" applyBorder="1" applyAlignment="1">
      <alignment vertical="center"/>
    </xf>
    <xf numFmtId="165" fontId="2" fillId="2" borderId="15" xfId="0" applyNumberFormat="1" applyFont="1" applyFill="1" applyBorder="1" applyAlignment="1">
      <alignment vertical="center"/>
    </xf>
    <xf numFmtId="0" fontId="2" fillId="2" borderId="36" xfId="0" applyFont="1" applyFill="1" applyBorder="1" applyAlignment="1">
      <alignment vertical="center"/>
    </xf>
    <xf numFmtId="0" fontId="2" fillId="2" borderId="15" xfId="0" applyFont="1" applyFill="1" applyBorder="1" applyAlignment="1">
      <alignment horizontal="center" vertical="center"/>
    </xf>
    <xf numFmtId="165" fontId="2" fillId="2" borderId="37" xfId="0" applyNumberFormat="1" applyFont="1" applyFill="1" applyBorder="1" applyAlignment="1">
      <alignment vertical="center"/>
    </xf>
    <xf numFmtId="166" fontId="3" fillId="0" borderId="38" xfId="69" applyNumberFormat="1" applyFont="1" applyFill="1" applyBorder="1" applyAlignment="1">
      <alignment vertical="center" wrapText="1"/>
      <protection/>
    </xf>
    <xf numFmtId="165" fontId="2" fillId="2" borderId="39" xfId="0" applyNumberFormat="1" applyFont="1" applyFill="1" applyBorder="1" applyAlignment="1">
      <alignment vertical="center"/>
    </xf>
    <xf numFmtId="166" fontId="3" fillId="0" borderId="38" xfId="0" applyNumberFormat="1" applyFont="1" applyFill="1" applyBorder="1" applyAlignment="1">
      <alignment vertical="center" wrapText="1"/>
    </xf>
    <xf numFmtId="0" fontId="3" fillId="36" borderId="20" xfId="0" applyFont="1" applyFill="1" applyBorder="1" applyAlignment="1">
      <alignment vertical="center" wrapText="1"/>
    </xf>
    <xf numFmtId="165" fontId="3" fillId="0" borderId="13" xfId="0" applyNumberFormat="1" applyFont="1" applyFill="1" applyBorder="1" applyAlignment="1">
      <alignment vertical="center"/>
    </xf>
    <xf numFmtId="0" fontId="2" fillId="0" borderId="13" xfId="0" applyFont="1" applyFill="1" applyBorder="1" applyAlignment="1">
      <alignment horizontal="center" vertical="center"/>
    </xf>
    <xf numFmtId="166" fontId="3" fillId="0" borderId="18" xfId="0" applyNumberFormat="1" applyFont="1" applyFill="1" applyBorder="1" applyAlignment="1">
      <alignment vertical="center" wrapText="1"/>
    </xf>
    <xf numFmtId="0" fontId="3" fillId="36" borderId="40" xfId="0" applyFont="1" applyFill="1" applyBorder="1" applyAlignment="1">
      <alignment vertical="center" wrapText="1"/>
    </xf>
    <xf numFmtId="166" fontId="3" fillId="0" borderId="41" xfId="0" applyNumberFormat="1" applyFont="1" applyFill="1" applyBorder="1" applyAlignment="1">
      <alignment vertical="center" wrapText="1"/>
    </xf>
    <xf numFmtId="0" fontId="3" fillId="36" borderId="42" xfId="0" applyFont="1" applyFill="1" applyBorder="1" applyAlignment="1">
      <alignment vertical="center" wrapText="1"/>
    </xf>
    <xf numFmtId="165" fontId="3" fillId="0" borderId="43" xfId="0" applyNumberFormat="1" applyFont="1" applyFill="1" applyBorder="1" applyAlignment="1">
      <alignment vertical="center"/>
    </xf>
    <xf numFmtId="0" fontId="2" fillId="0" borderId="44" xfId="0" applyFont="1" applyFill="1" applyBorder="1" applyAlignment="1">
      <alignment horizontal="center" vertical="center"/>
    </xf>
    <xf numFmtId="0" fontId="2" fillId="0" borderId="44" xfId="0" applyFont="1" applyFill="1" applyBorder="1" applyAlignment="1">
      <alignment horizontal="center" vertical="center" wrapText="1"/>
    </xf>
    <xf numFmtId="166" fontId="3" fillId="0" borderId="45" xfId="0" applyNumberFormat="1" applyFont="1" applyFill="1" applyBorder="1" applyAlignment="1">
      <alignment vertical="center" wrapText="1"/>
    </xf>
    <xf numFmtId="0" fontId="2" fillId="2" borderId="12" xfId="0" applyFont="1" applyFill="1" applyBorder="1" applyAlignment="1">
      <alignment vertical="center"/>
    </xf>
    <xf numFmtId="165" fontId="2" fillId="2" borderId="13" xfId="0" applyNumberFormat="1" applyFont="1" applyFill="1" applyBorder="1" applyAlignment="1">
      <alignment vertical="center"/>
    </xf>
    <xf numFmtId="0" fontId="2" fillId="2" borderId="14" xfId="0" applyFont="1" applyFill="1" applyBorder="1" applyAlignment="1">
      <alignment vertical="center"/>
    </xf>
    <xf numFmtId="0" fontId="2" fillId="2" borderId="46" xfId="0" applyFont="1" applyFill="1" applyBorder="1" applyAlignment="1">
      <alignment horizontal="center" vertical="center"/>
    </xf>
    <xf numFmtId="165" fontId="2" fillId="2" borderId="47" xfId="0" applyNumberFormat="1" applyFont="1" applyFill="1" applyBorder="1" applyAlignment="1">
      <alignment vertical="center"/>
    </xf>
    <xf numFmtId="165" fontId="2" fillId="2" borderId="17" xfId="0" applyNumberFormat="1" applyFont="1" applyFill="1" applyBorder="1" applyAlignment="1">
      <alignment vertical="center"/>
    </xf>
    <xf numFmtId="166" fontId="3" fillId="0" borderId="48" xfId="0" applyNumberFormat="1" applyFont="1" applyFill="1" applyBorder="1" applyAlignment="1">
      <alignment vertical="center" wrapText="1"/>
    </xf>
    <xf numFmtId="165" fontId="3" fillId="0" borderId="49" xfId="0" applyNumberFormat="1" applyFont="1" applyFill="1" applyBorder="1" applyAlignment="1">
      <alignment horizontal="right" vertical="center"/>
    </xf>
    <xf numFmtId="165" fontId="3" fillId="0" borderId="49" xfId="0" applyNumberFormat="1" applyFont="1" applyFill="1" applyBorder="1" applyAlignment="1">
      <alignment vertical="center"/>
    </xf>
    <xf numFmtId="165" fontId="2" fillId="2" borderId="49" xfId="0" applyNumberFormat="1" applyFont="1" applyFill="1" applyBorder="1" applyAlignment="1">
      <alignment vertical="center"/>
    </xf>
    <xf numFmtId="166" fontId="3" fillId="0" borderId="29" xfId="69" applyNumberFormat="1" applyFont="1" applyFill="1" applyBorder="1" applyAlignment="1">
      <alignment vertical="center" wrapText="1"/>
      <protection/>
    </xf>
    <xf numFmtId="0" fontId="3" fillId="36" borderId="50" xfId="0" applyFont="1" applyFill="1" applyBorder="1" applyAlignment="1">
      <alignment vertical="center"/>
    </xf>
    <xf numFmtId="165" fontId="3" fillId="0" borderId="44" xfId="0" applyNumberFormat="1" applyFont="1" applyFill="1" applyBorder="1" applyAlignment="1">
      <alignment vertical="center"/>
    </xf>
    <xf numFmtId="165" fontId="3" fillId="0" borderId="51" xfId="0" applyNumberFormat="1" applyFont="1" applyFill="1" applyBorder="1" applyAlignment="1">
      <alignment vertical="center"/>
    </xf>
    <xf numFmtId="165" fontId="2" fillId="2" borderId="25" xfId="0" applyNumberFormat="1" applyFont="1" applyFill="1" applyBorder="1" applyAlignment="1">
      <alignment vertical="center"/>
    </xf>
    <xf numFmtId="166" fontId="3" fillId="0" borderId="52" xfId="0" applyNumberFormat="1" applyFont="1" applyFill="1" applyBorder="1" applyAlignment="1">
      <alignment vertical="center" wrapText="1"/>
    </xf>
    <xf numFmtId="0" fontId="2" fillId="36" borderId="35" xfId="0" applyFont="1" applyFill="1" applyBorder="1" applyAlignment="1">
      <alignment vertical="center"/>
    </xf>
    <xf numFmtId="165" fontId="2" fillId="36" borderId="15" xfId="0" applyNumberFormat="1" applyFont="1" applyFill="1" applyBorder="1" applyAlignment="1">
      <alignment vertical="center"/>
    </xf>
    <xf numFmtId="0" fontId="2" fillId="36" borderId="36" xfId="0" applyFont="1" applyFill="1" applyBorder="1" applyAlignment="1">
      <alignment vertical="center" wrapText="1"/>
    </xf>
    <xf numFmtId="0" fontId="2" fillId="36" borderId="15" xfId="0" applyFont="1" applyFill="1" applyBorder="1" applyAlignment="1">
      <alignment horizontal="center" vertical="center"/>
    </xf>
    <xf numFmtId="165" fontId="2" fillId="36" borderId="37" xfId="0" applyNumberFormat="1" applyFont="1" applyFill="1" applyBorder="1" applyAlignment="1">
      <alignment vertical="center"/>
    </xf>
    <xf numFmtId="169" fontId="2" fillId="36" borderId="15" xfId="77" applyNumberFormat="1" applyFont="1" applyFill="1" applyBorder="1" applyAlignment="1">
      <alignment vertical="center"/>
    </xf>
    <xf numFmtId="169" fontId="2" fillId="36" borderId="37" xfId="77"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167" fontId="3" fillId="0" borderId="0" xfId="0" applyNumberFormat="1" applyFont="1" applyFill="1" applyBorder="1" applyAlignment="1">
      <alignment vertical="center"/>
    </xf>
    <xf numFmtId="166" fontId="3" fillId="0" borderId="0" xfId="0" applyNumberFormat="1" applyFont="1" applyFill="1" applyBorder="1" applyAlignment="1">
      <alignment vertical="center" wrapText="1"/>
    </xf>
    <xf numFmtId="0" fontId="8" fillId="35" borderId="35" xfId="70" applyFont="1" applyFill="1" applyBorder="1" applyAlignment="1">
      <alignment horizontal="left"/>
      <protection/>
    </xf>
    <xf numFmtId="0" fontId="8" fillId="35" borderId="36" xfId="70" applyFont="1" applyFill="1" applyBorder="1" applyAlignment="1">
      <alignment horizontal="left"/>
      <protection/>
    </xf>
    <xf numFmtId="0" fontId="2" fillId="35" borderId="37" xfId="70" applyFont="1" applyFill="1" applyBorder="1" applyAlignment="1">
      <alignment horizontal="center" wrapText="1"/>
      <protection/>
    </xf>
    <xf numFmtId="0" fontId="2" fillId="35" borderId="37" xfId="70" applyFont="1" applyFill="1" applyBorder="1" applyAlignment="1">
      <alignment horizontal="center"/>
      <protection/>
    </xf>
    <xf numFmtId="0" fontId="2" fillId="35" borderId="38" xfId="70" applyFont="1" applyFill="1" applyBorder="1" applyAlignment="1">
      <alignment horizontal="center"/>
      <protection/>
    </xf>
    <xf numFmtId="0" fontId="9" fillId="0" borderId="19" xfId="0" applyFont="1" applyFill="1" applyBorder="1" applyAlignment="1">
      <alignment vertical="center" wrapText="1"/>
    </xf>
    <xf numFmtId="165" fontId="9" fillId="0" borderId="13" xfId="0" applyNumberFormat="1" applyFont="1" applyFill="1" applyBorder="1" applyAlignment="1">
      <alignment vertical="center"/>
    </xf>
    <xf numFmtId="0" fontId="8" fillId="0" borderId="13" xfId="0" applyFont="1" applyFill="1" applyBorder="1" applyAlignment="1">
      <alignment horizontal="center" vertical="center"/>
    </xf>
    <xf numFmtId="165" fontId="9" fillId="0" borderId="17" xfId="0" applyNumberFormat="1" applyFont="1" applyFill="1" applyBorder="1" applyAlignment="1">
      <alignment vertical="center"/>
    </xf>
    <xf numFmtId="0" fontId="9" fillId="0" borderId="53" xfId="0" applyFont="1" applyFill="1" applyBorder="1" applyAlignment="1">
      <alignment vertical="center" wrapText="1"/>
    </xf>
    <xf numFmtId="166" fontId="9" fillId="0" borderId="43" xfId="0" applyNumberFormat="1" applyFont="1" applyFill="1" applyBorder="1" applyAlignment="1">
      <alignment vertical="center" wrapText="1"/>
    </xf>
    <xf numFmtId="0" fontId="8" fillId="0" borderId="43" xfId="0" applyFont="1" applyFill="1" applyBorder="1" applyAlignment="1">
      <alignment horizontal="center" vertical="center"/>
    </xf>
    <xf numFmtId="165" fontId="9" fillId="0" borderId="49" xfId="0" applyNumberFormat="1" applyFont="1" applyFill="1" applyBorder="1" applyAlignment="1">
      <alignment vertical="center"/>
    </xf>
    <xf numFmtId="165" fontId="9" fillId="0" borderId="49" xfId="0" applyNumberFormat="1" applyFont="1" applyFill="1" applyBorder="1" applyAlignment="1">
      <alignment horizontal="right" vertical="center"/>
    </xf>
    <xf numFmtId="0" fontId="9" fillId="0" borderId="27" xfId="0" applyFont="1" applyFill="1" applyBorder="1" applyAlignment="1">
      <alignment vertical="center" wrapText="1"/>
    </xf>
    <xf numFmtId="166" fontId="9" fillId="0" borderId="28" xfId="0" applyNumberFormat="1" applyFont="1" applyFill="1" applyBorder="1" applyAlignment="1">
      <alignment vertical="center" wrapText="1"/>
    </xf>
    <xf numFmtId="0" fontId="8" fillId="0" borderId="28" xfId="0" applyFont="1" applyFill="1" applyBorder="1" applyAlignment="1">
      <alignment horizontal="center" vertical="center"/>
    </xf>
    <xf numFmtId="165" fontId="9" fillId="0" borderId="11" xfId="0" applyNumberFormat="1" applyFont="1" applyFill="1" applyBorder="1" applyAlignment="1">
      <alignment vertical="center"/>
    </xf>
    <xf numFmtId="0" fontId="3" fillId="0" borderId="0" xfId="0" applyFont="1" applyFill="1" applyAlignment="1">
      <alignment vertical="center"/>
    </xf>
    <xf numFmtId="0" fontId="8" fillId="2" borderId="27" xfId="0" applyFont="1" applyFill="1" applyBorder="1" applyAlignment="1">
      <alignment vertical="center" wrapText="1"/>
    </xf>
    <xf numFmtId="165" fontId="8" fillId="2" borderId="28" xfId="0" applyNumberFormat="1" applyFont="1" applyFill="1" applyBorder="1" applyAlignment="1">
      <alignment vertical="center" wrapText="1"/>
    </xf>
    <xf numFmtId="0" fontId="8" fillId="2" borderId="28" xfId="0" applyFont="1" applyFill="1" applyBorder="1" applyAlignment="1">
      <alignment horizontal="center" vertical="center"/>
    </xf>
    <xf numFmtId="165" fontId="8" fillId="2" borderId="11" xfId="0" applyNumberFormat="1" applyFont="1" applyFill="1" applyBorder="1" applyAlignment="1">
      <alignment vertical="center"/>
    </xf>
    <xf numFmtId="166" fontId="2" fillId="0" borderId="30" xfId="0" applyNumberFormat="1" applyFont="1" applyFill="1" applyBorder="1" applyAlignment="1">
      <alignment vertical="center" wrapText="1"/>
    </xf>
    <xf numFmtId="165" fontId="8" fillId="2" borderId="40" xfId="0" applyNumberFormat="1" applyFont="1" applyFill="1" applyBorder="1" applyAlignment="1">
      <alignment vertical="center" wrapText="1"/>
    </xf>
    <xf numFmtId="0" fontId="8" fillId="0" borderId="27" xfId="0" applyFont="1" applyFill="1" applyBorder="1" applyAlignment="1">
      <alignment vertical="center" wrapText="1"/>
    </xf>
    <xf numFmtId="165" fontId="2" fillId="0" borderId="15" xfId="0" applyNumberFormat="1" applyFont="1" applyFill="1" applyBorder="1" applyAlignment="1">
      <alignment vertical="center"/>
    </xf>
    <xf numFmtId="165" fontId="2" fillId="0" borderId="37" xfId="0" applyNumberFormat="1" applyFont="1" applyFill="1" applyBorder="1" applyAlignment="1">
      <alignment vertical="center"/>
    </xf>
    <xf numFmtId="0" fontId="2" fillId="0" borderId="50" xfId="0" applyFont="1" applyFill="1" applyBorder="1" applyAlignment="1">
      <alignment vertical="center"/>
    </xf>
    <xf numFmtId="165" fontId="2" fillId="0" borderId="44" xfId="0" applyNumberFormat="1" applyFont="1" applyFill="1" applyBorder="1" applyAlignment="1">
      <alignment vertical="center"/>
    </xf>
    <xf numFmtId="169" fontId="2" fillId="0" borderId="51" xfId="77" applyNumberFormat="1" applyFont="1" applyFill="1" applyBorder="1" applyAlignment="1">
      <alignment vertical="center"/>
    </xf>
    <xf numFmtId="0" fontId="3" fillId="0" borderId="0" xfId="0" applyFont="1" applyFill="1" applyBorder="1" applyAlignment="1">
      <alignment horizontal="left" vertical="center"/>
    </xf>
    <xf numFmtId="169" fontId="3" fillId="0" borderId="0" xfId="77" applyNumberFormat="1" applyFont="1" applyFill="1" applyBorder="1" applyAlignment="1">
      <alignment vertical="center"/>
    </xf>
    <xf numFmtId="0" fontId="3" fillId="0" borderId="0" xfId="0" applyFont="1" applyBorder="1" applyAlignment="1">
      <alignment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67" fontId="9" fillId="0" borderId="0" xfId="0" applyNumberFormat="1" applyFont="1" applyFill="1" applyBorder="1" applyAlignment="1">
      <alignment vertical="center"/>
    </xf>
    <xf numFmtId="0" fontId="8" fillId="2" borderId="19" xfId="0" applyFont="1" applyFill="1" applyBorder="1" applyAlignment="1">
      <alignment vertical="center" wrapText="1"/>
    </xf>
    <xf numFmtId="165" fontId="8" fillId="2" borderId="13" xfId="0" applyNumberFormat="1" applyFont="1" applyFill="1" applyBorder="1" applyAlignment="1">
      <alignment vertical="center"/>
    </xf>
    <xf numFmtId="0" fontId="8" fillId="2" borderId="21" xfId="0" applyFont="1" applyFill="1" applyBorder="1" applyAlignment="1">
      <alignment vertical="center" wrapText="1"/>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165" fontId="8" fillId="2" borderId="17" xfId="0" applyNumberFormat="1" applyFont="1" applyFill="1" applyBorder="1" applyAlignment="1">
      <alignment vertical="center"/>
    </xf>
    <xf numFmtId="165" fontId="8" fillId="2" borderId="28" xfId="0" applyNumberFormat="1" applyFont="1" applyFill="1" applyBorder="1" applyAlignment="1">
      <alignment vertical="center"/>
    </xf>
    <xf numFmtId="0" fontId="8" fillId="2" borderId="29" xfId="0" applyFont="1" applyFill="1" applyBorder="1" applyAlignment="1">
      <alignment vertical="center" wrapText="1"/>
    </xf>
    <xf numFmtId="0" fontId="8" fillId="2" borderId="40" xfId="0" applyFont="1" applyFill="1" applyBorder="1" applyAlignment="1">
      <alignment horizontal="center" vertical="center"/>
    </xf>
    <xf numFmtId="165" fontId="8" fillId="0" borderId="28" xfId="0" applyNumberFormat="1" applyFont="1" applyFill="1" applyBorder="1" applyAlignment="1">
      <alignment vertical="center"/>
    </xf>
    <xf numFmtId="0" fontId="8" fillId="0" borderId="29" xfId="0" applyFont="1" applyFill="1" applyBorder="1" applyAlignment="1">
      <alignment vertical="center" wrapText="1"/>
    </xf>
    <xf numFmtId="0" fontId="8" fillId="0" borderId="40" xfId="0" applyFont="1" applyFill="1" applyBorder="1" applyAlignment="1">
      <alignment horizontal="center" vertical="center"/>
    </xf>
    <xf numFmtId="165" fontId="8" fillId="0" borderId="11" xfId="0" applyNumberFormat="1" applyFont="1" applyFill="1" applyBorder="1" applyAlignment="1">
      <alignment vertical="center"/>
    </xf>
    <xf numFmtId="169" fontId="2" fillId="0" borderId="44" xfId="0" applyNumberFormat="1" applyFont="1" applyFill="1" applyBorder="1" applyAlignment="1">
      <alignment vertical="center"/>
    </xf>
    <xf numFmtId="0" fontId="2" fillId="0" borderId="52" xfId="0" applyFont="1" applyFill="1" applyBorder="1" applyAlignment="1">
      <alignment horizontal="left" vertical="center"/>
    </xf>
    <xf numFmtId="0" fontId="2" fillId="0" borderId="42" xfId="0" applyFont="1" applyFill="1" applyBorder="1" applyAlignment="1">
      <alignment horizontal="center" vertical="center"/>
    </xf>
    <xf numFmtId="169" fontId="9" fillId="0" borderId="0" xfId="77" applyNumberFormat="1" applyFont="1" applyFill="1" applyBorder="1" applyAlignment="1">
      <alignment vertical="center"/>
    </xf>
    <xf numFmtId="0" fontId="60" fillId="0" borderId="0" xfId="0" applyFont="1" applyAlignment="1">
      <alignment/>
    </xf>
    <xf numFmtId="0" fontId="10" fillId="2" borderId="19" xfId="70" applyFont="1" applyFill="1" applyBorder="1" applyAlignment="1">
      <alignment horizontal="left"/>
      <protection/>
    </xf>
    <xf numFmtId="0" fontId="10" fillId="2" borderId="13" xfId="70" applyFont="1" applyFill="1" applyBorder="1" applyAlignment="1">
      <alignment horizontal="left"/>
      <protection/>
    </xf>
    <xf numFmtId="0" fontId="10" fillId="2" borderId="20" xfId="70" applyFont="1" applyFill="1" applyBorder="1" applyAlignment="1">
      <alignment horizontal="left" wrapText="1"/>
      <protection/>
    </xf>
    <xf numFmtId="0" fontId="11" fillId="2" borderId="16" xfId="70" applyFont="1" applyFill="1" applyBorder="1" applyAlignment="1">
      <alignment horizontal="center"/>
      <protection/>
    </xf>
    <xf numFmtId="0" fontId="11" fillId="2" borderId="17" xfId="70" applyFont="1" applyFill="1" applyBorder="1" applyAlignment="1">
      <alignment horizontal="center"/>
      <protection/>
    </xf>
    <xf numFmtId="0" fontId="3" fillId="0" borderId="0" xfId="70" applyFont="1" applyBorder="1">
      <alignment/>
      <protection/>
    </xf>
    <xf numFmtId="0" fontId="3" fillId="0" borderId="0" xfId="0" applyFont="1" applyBorder="1" applyAlignment="1">
      <alignment/>
    </xf>
    <xf numFmtId="0" fontId="2" fillId="0" borderId="31" xfId="0" applyFont="1" applyFill="1" applyBorder="1" applyAlignment="1">
      <alignment vertical="center"/>
    </xf>
    <xf numFmtId="169" fontId="2" fillId="0" borderId="32" xfId="0" applyNumberFormat="1" applyFont="1" applyFill="1" applyBorder="1" applyAlignment="1">
      <alignment vertical="center"/>
    </xf>
    <xf numFmtId="0" fontId="2" fillId="0" borderId="0" xfId="0" applyFont="1" applyFill="1" applyBorder="1" applyAlignment="1">
      <alignment vertical="center" wrapText="1"/>
    </xf>
    <xf numFmtId="169" fontId="2" fillId="0" borderId="54" xfId="77" applyNumberFormat="1" applyFont="1" applyFill="1" applyBorder="1" applyAlignment="1">
      <alignment vertical="center"/>
    </xf>
    <xf numFmtId="169" fontId="2" fillId="0" borderId="55" xfId="77" applyNumberFormat="1" applyFont="1" applyFill="1" applyBorder="1" applyAlignment="1">
      <alignment vertical="center"/>
    </xf>
    <xf numFmtId="166" fontId="3" fillId="0" borderId="56" xfId="0" applyNumberFormat="1" applyFont="1" applyFill="1" applyBorder="1" applyAlignment="1">
      <alignment vertical="center" wrapText="1"/>
    </xf>
    <xf numFmtId="0" fontId="11" fillId="2" borderId="27" xfId="70" applyFont="1" applyFill="1" applyBorder="1" applyAlignment="1">
      <alignment horizontal="center"/>
      <protection/>
    </xf>
    <xf numFmtId="0" fontId="11" fillId="2" borderId="28" xfId="70" applyFont="1" applyFill="1" applyBorder="1" applyAlignment="1">
      <alignment horizontal="center"/>
      <protection/>
    </xf>
    <xf numFmtId="0" fontId="11" fillId="2" borderId="40" xfId="70" applyFont="1" applyFill="1" applyBorder="1" applyAlignment="1">
      <alignment horizontal="center" wrapText="1"/>
      <protection/>
    </xf>
    <xf numFmtId="0" fontId="11" fillId="2" borderId="57" xfId="70" applyFont="1" applyFill="1" applyBorder="1" applyAlignment="1">
      <alignment horizontal="center"/>
      <protection/>
    </xf>
    <xf numFmtId="0" fontId="11" fillId="2" borderId="11" xfId="70" applyFont="1" applyFill="1" applyBorder="1" applyAlignment="1">
      <alignment horizontal="center"/>
      <protection/>
    </xf>
    <xf numFmtId="0" fontId="11" fillId="0" borderId="31" xfId="70" applyFont="1" applyFill="1" applyBorder="1" applyAlignment="1">
      <alignment horizontal="center"/>
      <protection/>
    </xf>
    <xf numFmtId="0" fontId="11" fillId="0" borderId="0" xfId="70" applyFont="1" applyFill="1" applyBorder="1" applyAlignment="1">
      <alignment horizontal="center"/>
      <protection/>
    </xf>
    <xf numFmtId="0" fontId="11" fillId="0" borderId="0" xfId="70" applyFont="1" applyFill="1" applyBorder="1" applyAlignment="1">
      <alignment horizontal="center" wrapText="1"/>
      <protection/>
    </xf>
    <xf numFmtId="0" fontId="3" fillId="0" borderId="0" xfId="70" applyFont="1" applyFill="1" applyBorder="1">
      <alignment/>
      <protection/>
    </xf>
    <xf numFmtId="0" fontId="3" fillId="0" borderId="0" xfId="0" applyFont="1" applyFill="1" applyBorder="1" applyAlignment="1">
      <alignment/>
    </xf>
    <xf numFmtId="0" fontId="3" fillId="0" borderId="31" xfId="70" applyFont="1" applyBorder="1" applyAlignment="1">
      <alignment wrapText="1"/>
      <protection/>
    </xf>
    <xf numFmtId="0" fontId="3" fillId="0" borderId="0" xfId="70" applyFont="1" applyBorder="1" applyAlignment="1">
      <alignment wrapText="1"/>
      <protection/>
    </xf>
    <xf numFmtId="0" fontId="3" fillId="0" borderId="0" xfId="70" applyFont="1" applyBorder="1" applyAlignment="1" quotePrefix="1">
      <alignment vertical="top" wrapText="1"/>
      <protection/>
    </xf>
    <xf numFmtId="0" fontId="3" fillId="0" borderId="0" xfId="70" applyFont="1" applyBorder="1" applyAlignment="1">
      <alignment vertical="top" wrapText="1"/>
      <protection/>
    </xf>
    <xf numFmtId="0" fontId="2" fillId="0" borderId="22" xfId="70" applyFont="1" applyBorder="1" applyAlignment="1">
      <alignment vertical="center" wrapText="1"/>
      <protection/>
    </xf>
    <xf numFmtId="0" fontId="2" fillId="0" borderId="24" xfId="70" applyFont="1" applyBorder="1" applyAlignment="1">
      <alignment vertical="center" wrapText="1"/>
      <protection/>
    </xf>
    <xf numFmtId="0" fontId="3" fillId="0" borderId="24" xfId="70" applyFont="1" applyBorder="1" applyAlignment="1">
      <alignment vertical="center"/>
      <protection/>
    </xf>
    <xf numFmtId="0" fontId="3" fillId="0" borderId="0" xfId="70" applyFont="1" applyBorder="1" applyAlignment="1">
      <alignment vertical="center"/>
      <protection/>
    </xf>
    <xf numFmtId="0" fontId="2" fillId="35" borderId="39" xfId="70" applyFont="1" applyFill="1" applyBorder="1" applyAlignment="1">
      <alignment/>
      <protection/>
    </xf>
    <xf numFmtId="0" fontId="2" fillId="35" borderId="58" xfId="70" applyFont="1" applyFill="1" applyBorder="1" applyAlignment="1">
      <alignment/>
      <protection/>
    </xf>
    <xf numFmtId="0" fontId="2" fillId="35" borderId="37" xfId="70" applyFont="1" applyFill="1" applyBorder="1" applyAlignment="1">
      <alignment wrapText="1"/>
      <protection/>
    </xf>
    <xf numFmtId="0" fontId="2" fillId="35" borderId="37" xfId="70" applyFont="1" applyFill="1" applyBorder="1" applyAlignment="1">
      <alignment/>
      <protection/>
    </xf>
    <xf numFmtId="0" fontId="2" fillId="35" borderId="59" xfId="70" applyFont="1" applyFill="1" applyBorder="1" applyAlignment="1">
      <alignment horizontal="left"/>
      <protection/>
    </xf>
    <xf numFmtId="0" fontId="3" fillId="0" borderId="0" xfId="0" applyFont="1" applyAlignment="1">
      <alignment/>
    </xf>
    <xf numFmtId="0" fontId="3" fillId="0" borderId="31" xfId="0" applyFont="1" applyBorder="1" applyAlignment="1">
      <alignment/>
    </xf>
    <xf numFmtId="0" fontId="3" fillId="0" borderId="0" xfId="70" applyFont="1" applyFill="1" applyBorder="1" applyAlignment="1">
      <alignment vertical="center" wrapText="1"/>
      <protection/>
    </xf>
    <xf numFmtId="0" fontId="3" fillId="0" borderId="0" xfId="0" applyFont="1" applyBorder="1" applyAlignment="1">
      <alignment/>
    </xf>
    <xf numFmtId="0" fontId="60" fillId="0" borderId="60" xfId="0" applyFont="1" applyBorder="1" applyAlignment="1">
      <alignment wrapText="1"/>
    </xf>
    <xf numFmtId="0" fontId="3" fillId="0" borderId="0" xfId="0" applyFont="1" applyFill="1" applyBorder="1" applyAlignment="1">
      <alignment wrapText="1"/>
    </xf>
    <xf numFmtId="0" fontId="3" fillId="0" borderId="0" xfId="0" applyFont="1" applyFill="1" applyBorder="1" applyAlignment="1">
      <alignment/>
    </xf>
    <xf numFmtId="0" fontId="3" fillId="0" borderId="60" xfId="0" applyFont="1" applyFill="1" applyBorder="1" applyAlignment="1">
      <alignment wrapText="1"/>
    </xf>
    <xf numFmtId="0" fontId="3" fillId="0" borderId="0" xfId="0" applyFont="1" applyBorder="1" applyAlignment="1">
      <alignment wrapText="1"/>
    </xf>
    <xf numFmtId="10" fontId="3" fillId="0" borderId="0" xfId="77" applyNumberFormat="1" applyFont="1" applyFill="1" applyBorder="1" applyAlignment="1">
      <alignment horizontal="center" vertical="center"/>
    </xf>
    <xf numFmtId="0" fontId="3" fillId="0" borderId="0" xfId="0" applyFont="1" applyBorder="1" applyAlignment="1">
      <alignment horizontal="center"/>
    </xf>
    <xf numFmtId="0" fontId="3" fillId="0" borderId="60" xfId="0" applyFont="1" applyBorder="1" applyAlignment="1">
      <alignment wrapText="1"/>
    </xf>
    <xf numFmtId="166" fontId="3" fillId="0" borderId="0" xfId="0" applyNumberFormat="1" applyFont="1" applyBorder="1" applyAlignment="1">
      <alignment horizontal="center"/>
    </xf>
    <xf numFmtId="0" fontId="3" fillId="0" borderId="31" xfId="0" applyFont="1" applyBorder="1" applyAlignment="1">
      <alignment horizontal="left"/>
    </xf>
    <xf numFmtId="0" fontId="3" fillId="0" borderId="0" xfId="0" applyFont="1" applyBorder="1" applyAlignment="1">
      <alignment horizontal="left"/>
    </xf>
    <xf numFmtId="0" fontId="0" fillId="0" borderId="35" xfId="0" applyFont="1" applyBorder="1" applyAlignment="1">
      <alignment/>
    </xf>
    <xf numFmtId="0" fontId="0" fillId="0" borderId="36" xfId="0" applyFont="1" applyBorder="1" applyAlignment="1">
      <alignment/>
    </xf>
    <xf numFmtId="0" fontId="61" fillId="0" borderId="38" xfId="0" applyFont="1" applyBorder="1" applyAlignment="1">
      <alignment wrapText="1"/>
    </xf>
    <xf numFmtId="0" fontId="0" fillId="0" borderId="0" xfId="0" applyFont="1" applyAlignment="1">
      <alignment/>
    </xf>
    <xf numFmtId="0" fontId="61" fillId="0" borderId="0" xfId="63" applyFont="1">
      <alignment/>
      <protection/>
    </xf>
    <xf numFmtId="10" fontId="0" fillId="32" borderId="11" xfId="63" applyNumberFormat="1" applyFont="1" applyFill="1" applyBorder="1">
      <alignment/>
      <protection/>
    </xf>
    <xf numFmtId="10" fontId="0" fillId="0" borderId="56" xfId="63" applyNumberFormat="1" applyFont="1" applyFill="1" applyBorder="1">
      <alignment/>
      <protection/>
    </xf>
    <xf numFmtId="0" fontId="0" fillId="0" borderId="0" xfId="72" applyFont="1" applyBorder="1" applyAlignment="1">
      <alignment horizontal="right"/>
      <protection/>
    </xf>
    <xf numFmtId="0" fontId="0" fillId="0" borderId="0" xfId="72" applyFont="1" applyAlignment="1">
      <alignment horizontal="center"/>
      <protection/>
    </xf>
    <xf numFmtId="10" fontId="0" fillId="0" borderId="11" xfId="72" applyNumberFormat="1" applyFont="1" applyFill="1" applyBorder="1">
      <alignment/>
      <protection/>
    </xf>
    <xf numFmtId="10" fontId="0" fillId="0" borderId="61" xfId="77" applyNumberFormat="1" applyFont="1" applyFill="1" applyBorder="1" applyAlignment="1">
      <alignment/>
    </xf>
    <xf numFmtId="10" fontId="0" fillId="0" borderId="56" xfId="77" applyNumberFormat="1" applyFont="1" applyFill="1" applyBorder="1" applyAlignment="1">
      <alignment/>
    </xf>
    <xf numFmtId="0" fontId="0" fillId="0" borderId="0" xfId="72" applyFont="1">
      <alignment/>
      <protection/>
    </xf>
    <xf numFmtId="0" fontId="0" fillId="0" borderId="54" xfId="72" applyFont="1" applyBorder="1" applyAlignment="1">
      <alignment horizontal="center"/>
      <protection/>
    </xf>
    <xf numFmtId="10" fontId="0" fillId="0" borderId="11" xfId="78" applyNumberFormat="1" applyFont="1" applyFill="1" applyBorder="1" applyAlignment="1">
      <alignment/>
    </xf>
    <xf numFmtId="10" fontId="0" fillId="0" borderId="0" xfId="63" applyNumberFormat="1" applyFont="1">
      <alignment/>
      <protection/>
    </xf>
    <xf numFmtId="170" fontId="0" fillId="0" borderId="11" xfId="78" applyNumberFormat="1" applyFont="1" applyFill="1" applyBorder="1" applyAlignment="1">
      <alignment/>
    </xf>
    <xf numFmtId="0" fontId="0" fillId="0" borderId="0" xfId="63" applyFont="1">
      <alignment/>
      <protection/>
    </xf>
    <xf numFmtId="0" fontId="0" fillId="0" borderId="0" xfId="72" applyFont="1" applyAlignment="1">
      <alignment horizontal="right"/>
      <protection/>
    </xf>
    <xf numFmtId="0" fontId="0" fillId="0" borderId="0" xfId="63" applyFont="1" applyAlignment="1">
      <alignment horizontal="right"/>
      <protection/>
    </xf>
    <xf numFmtId="170" fontId="0" fillId="0" borderId="0" xfId="63" applyNumberFormat="1" applyFont="1">
      <alignment/>
      <protection/>
    </xf>
    <xf numFmtId="170" fontId="0" fillId="0" borderId="0" xfId="72" applyNumberFormat="1" applyFont="1">
      <alignment/>
      <protection/>
    </xf>
    <xf numFmtId="17" fontId="0" fillId="0" borderId="0" xfId="63" applyNumberFormat="1" applyFont="1" applyFill="1" applyBorder="1" applyAlignment="1">
      <alignment horizontal="center"/>
      <protection/>
    </xf>
    <xf numFmtId="0" fontId="61" fillId="0" borderId="0" xfId="63" applyFont="1" applyBorder="1" applyAlignment="1">
      <alignment wrapText="1"/>
      <protection/>
    </xf>
    <xf numFmtId="169" fontId="0" fillId="0" borderId="0" xfId="63" applyNumberFormat="1" applyFont="1" applyFill="1" applyBorder="1" applyAlignment="1">
      <alignment horizontal="right" vertical="center"/>
      <protection/>
    </xf>
    <xf numFmtId="0" fontId="0" fillId="0" borderId="0" xfId="63" applyFont="1" applyFill="1">
      <alignment/>
      <protection/>
    </xf>
    <xf numFmtId="0" fontId="0" fillId="0" borderId="0" xfId="63" applyFont="1" applyFill="1" applyBorder="1">
      <alignment/>
      <protection/>
    </xf>
    <xf numFmtId="169" fontId="61" fillId="0" borderId="0" xfId="63" applyNumberFormat="1" applyFont="1" applyAlignment="1">
      <alignment horizontal="right"/>
      <protection/>
    </xf>
    <xf numFmtId="10" fontId="0" fillId="32" borderId="11" xfId="72" applyNumberFormat="1" applyFont="1" applyFill="1" applyBorder="1">
      <alignment/>
      <protection/>
    </xf>
    <xf numFmtId="10" fontId="0" fillId="0" borderId="0" xfId="72" applyNumberFormat="1" applyFont="1" applyFill="1" applyBorder="1">
      <alignment/>
      <protection/>
    </xf>
    <xf numFmtId="10" fontId="0" fillId="0" borderId="62" xfId="72" applyNumberFormat="1" applyFont="1" applyBorder="1">
      <alignment/>
      <protection/>
    </xf>
    <xf numFmtId="10" fontId="0" fillId="0" borderId="0" xfId="78" applyNumberFormat="1" applyFont="1" applyFill="1" applyBorder="1" applyAlignment="1">
      <alignment/>
    </xf>
    <xf numFmtId="10" fontId="0" fillId="0" borderId="0" xfId="72" applyNumberFormat="1" applyFont="1">
      <alignment/>
      <protection/>
    </xf>
    <xf numFmtId="0" fontId="59" fillId="0" borderId="0" xfId="68" applyFont="1">
      <alignment/>
      <protection/>
    </xf>
    <xf numFmtId="0" fontId="37" fillId="0" borderId="0" xfId="68" applyFont="1">
      <alignment/>
      <protection/>
    </xf>
    <xf numFmtId="0" fontId="37" fillId="0" borderId="0" xfId="68" applyFont="1" applyFill="1">
      <alignment/>
      <protection/>
    </xf>
    <xf numFmtId="0" fontId="57" fillId="0" borderId="0" xfId="68" applyFont="1">
      <alignment/>
      <protection/>
    </xf>
    <xf numFmtId="0" fontId="57" fillId="0" borderId="11" xfId="68" applyFont="1" applyBorder="1">
      <alignment/>
      <protection/>
    </xf>
    <xf numFmtId="0" fontId="37" fillId="0" borderId="0" xfId="68" applyFont="1" applyBorder="1">
      <alignment/>
      <protection/>
    </xf>
    <xf numFmtId="0" fontId="38" fillId="0" borderId="0" xfId="71" applyFont="1">
      <alignment/>
      <protection/>
    </xf>
    <xf numFmtId="17" fontId="38" fillId="0" borderId="0" xfId="71" applyNumberFormat="1" applyFont="1" applyAlignment="1">
      <alignment horizontal="center"/>
      <protection/>
    </xf>
    <xf numFmtId="0" fontId="39" fillId="0" borderId="0" xfId="71" applyFont="1">
      <alignment/>
      <protection/>
    </xf>
    <xf numFmtId="0" fontId="39" fillId="0" borderId="0" xfId="68" applyFont="1" applyFill="1">
      <alignment/>
      <protection/>
    </xf>
    <xf numFmtId="0" fontId="38" fillId="0" borderId="51" xfId="68" applyFont="1" applyFill="1" applyBorder="1" applyAlignment="1">
      <alignment horizontal="center" wrapText="1"/>
      <protection/>
    </xf>
    <xf numFmtId="17" fontId="38" fillId="0" borderId="51" xfId="71" applyNumberFormat="1" applyFont="1" applyBorder="1" applyAlignment="1">
      <alignment horizontal="center"/>
      <protection/>
    </xf>
    <xf numFmtId="0" fontId="2" fillId="35" borderId="14" xfId="71" applyFont="1" applyFill="1" applyBorder="1" applyAlignment="1">
      <alignment horizontal="center" vertical="center"/>
      <protection/>
    </xf>
    <xf numFmtId="0" fontId="2" fillId="35" borderId="15" xfId="71" applyFont="1" applyFill="1" applyBorder="1" applyAlignment="1">
      <alignment horizontal="center" vertical="center" wrapText="1"/>
      <protection/>
    </xf>
    <xf numFmtId="0" fontId="2" fillId="35" borderId="16" xfId="71" applyFont="1" applyFill="1" applyBorder="1" applyAlignment="1">
      <alignment horizontal="center" vertical="center"/>
      <protection/>
    </xf>
    <xf numFmtId="0" fontId="2" fillId="35" borderId="17" xfId="71" applyFont="1" applyFill="1" applyBorder="1" applyAlignment="1">
      <alignment horizontal="center" vertical="center"/>
      <protection/>
    </xf>
    <xf numFmtId="0" fontId="2" fillId="35" borderId="18" xfId="71" applyFont="1" applyFill="1" applyBorder="1" applyAlignment="1">
      <alignment vertical="center"/>
      <protection/>
    </xf>
    <xf numFmtId="0" fontId="2" fillId="0" borderId="0" xfId="71" applyFont="1" applyFill="1" applyBorder="1" applyAlignment="1">
      <alignment horizontal="center" vertical="center"/>
      <protection/>
    </xf>
    <xf numFmtId="0" fontId="2" fillId="35" borderId="39" xfId="71" applyFont="1" applyFill="1" applyBorder="1" applyAlignment="1">
      <alignment horizontal="center" vertical="center"/>
      <protection/>
    </xf>
    <xf numFmtId="0" fontId="2" fillId="35" borderId="13" xfId="71" applyFont="1" applyFill="1" applyBorder="1" applyAlignment="1">
      <alignment horizontal="center" vertical="center"/>
      <protection/>
    </xf>
    <xf numFmtId="0" fontId="2" fillId="35" borderId="12" xfId="71" applyFont="1" applyFill="1" applyBorder="1" applyAlignment="1">
      <alignment vertical="center"/>
      <protection/>
    </xf>
    <xf numFmtId="0" fontId="3" fillId="0" borderId="0" xfId="68" applyFont="1">
      <alignment/>
      <protection/>
    </xf>
    <xf numFmtId="0" fontId="3" fillId="36" borderId="20" xfId="71" applyFont="1" applyFill="1" applyBorder="1" applyAlignment="1">
      <alignment vertical="center"/>
      <protection/>
    </xf>
    <xf numFmtId="0" fontId="3" fillId="0" borderId="13" xfId="71" applyFont="1" applyFill="1" applyBorder="1" applyAlignment="1">
      <alignment horizontal="left" vertical="center"/>
      <protection/>
    </xf>
    <xf numFmtId="164" fontId="3" fillId="0" borderId="17" xfId="71" applyNumberFormat="1" applyFont="1" applyFill="1" applyBorder="1" applyAlignment="1">
      <alignment vertical="center"/>
      <protection/>
    </xf>
    <xf numFmtId="0" fontId="3" fillId="0" borderId="21" xfId="71" applyFont="1" applyFill="1" applyBorder="1" applyAlignment="1">
      <alignment vertical="center" wrapText="1"/>
      <protection/>
    </xf>
    <xf numFmtId="164" fontId="3" fillId="0" borderId="0" xfId="71" applyNumberFormat="1" applyFont="1" applyFill="1" applyBorder="1" applyAlignment="1">
      <alignment vertical="center"/>
      <protection/>
    </xf>
    <xf numFmtId="164" fontId="3" fillId="0" borderId="13" xfId="71" applyNumberFormat="1" applyFont="1" applyFill="1" applyBorder="1" applyAlignment="1">
      <alignment vertical="center"/>
      <protection/>
    </xf>
    <xf numFmtId="0" fontId="3" fillId="36" borderId="19" xfId="71" applyFont="1" applyFill="1" applyBorder="1" applyAlignment="1">
      <alignment vertical="center"/>
      <protection/>
    </xf>
    <xf numFmtId="0" fontId="3" fillId="36" borderId="24" xfId="71" applyFont="1" applyFill="1" applyBorder="1" applyAlignment="1">
      <alignment vertical="center" wrapText="1"/>
      <protection/>
    </xf>
    <xf numFmtId="0" fontId="3" fillId="0" borderId="23" xfId="71" applyFont="1" applyFill="1" applyBorder="1" applyAlignment="1">
      <alignment horizontal="left" vertical="center"/>
      <protection/>
    </xf>
    <xf numFmtId="0" fontId="2" fillId="0" borderId="23" xfId="71" applyFont="1" applyFill="1" applyBorder="1" applyAlignment="1">
      <alignment horizontal="center" vertical="center"/>
      <protection/>
    </xf>
    <xf numFmtId="164" fontId="3" fillId="0" borderId="25" xfId="71" applyNumberFormat="1" applyFont="1" applyFill="1" applyBorder="1" applyAlignment="1">
      <alignment vertical="center"/>
      <protection/>
    </xf>
    <xf numFmtId="0" fontId="3" fillId="0" borderId="26" xfId="71" applyFont="1" applyFill="1" applyBorder="1" applyAlignment="1">
      <alignment vertical="center" wrapText="1"/>
      <protection/>
    </xf>
    <xf numFmtId="164" fontId="3" fillId="0" borderId="23" xfId="71" applyNumberFormat="1" applyFont="1" applyFill="1" applyBorder="1" applyAlignment="1">
      <alignment vertical="center"/>
      <protection/>
    </xf>
    <xf numFmtId="0" fontId="3" fillId="36" borderId="22" xfId="71" applyFont="1" applyFill="1" applyBorder="1" applyAlignment="1">
      <alignment vertical="center" wrapText="1"/>
      <protection/>
    </xf>
    <xf numFmtId="0" fontId="2" fillId="36" borderId="19" xfId="68" applyFont="1" applyFill="1" applyBorder="1" applyAlignment="1">
      <alignment/>
      <protection/>
    </xf>
    <xf numFmtId="164" fontId="3" fillId="0" borderId="18" xfId="71" applyNumberFormat="1" applyFont="1" applyFill="1" applyBorder="1" applyAlignment="1">
      <alignment vertical="center" wrapText="1"/>
      <protection/>
    </xf>
    <xf numFmtId="0" fontId="3" fillId="36" borderId="29" xfId="68" applyFont="1" applyFill="1" applyBorder="1" applyAlignment="1">
      <alignment vertical="center" wrapText="1"/>
      <protection/>
    </xf>
    <xf numFmtId="0" fontId="2" fillId="0" borderId="28" xfId="68" applyFont="1" applyFill="1" applyBorder="1" applyAlignment="1">
      <alignment horizontal="center" vertical="center"/>
      <protection/>
    </xf>
    <xf numFmtId="165" fontId="3" fillId="0" borderId="11" xfId="68" applyNumberFormat="1" applyFont="1" applyFill="1" applyBorder="1" applyAlignment="1">
      <alignment horizontal="right" vertical="center"/>
      <protection/>
    </xf>
    <xf numFmtId="165" fontId="3" fillId="0" borderId="11" xfId="68" applyNumberFormat="1" applyFont="1" applyFill="1" applyBorder="1" applyAlignment="1">
      <alignment vertical="center"/>
      <protection/>
    </xf>
    <xf numFmtId="165" fontId="3" fillId="0" borderId="0" xfId="68" applyNumberFormat="1" applyFont="1" applyFill="1" applyBorder="1" applyAlignment="1">
      <alignment vertical="center"/>
      <protection/>
    </xf>
    <xf numFmtId="165" fontId="3" fillId="0" borderId="28" xfId="68" applyNumberFormat="1" applyFont="1" applyFill="1" applyBorder="1" applyAlignment="1">
      <alignment vertical="center"/>
      <protection/>
    </xf>
    <xf numFmtId="0" fontId="3" fillId="36" borderId="27" xfId="68" applyFont="1" applyFill="1" applyBorder="1" applyAlignment="1">
      <alignment vertical="center"/>
      <protection/>
    </xf>
    <xf numFmtId="166" fontId="3" fillId="0" borderId="30" xfId="68" applyNumberFormat="1" applyFont="1" applyFill="1" applyBorder="1" applyAlignment="1">
      <alignment vertical="center" wrapText="1"/>
      <protection/>
    </xf>
    <xf numFmtId="167" fontId="3" fillId="0" borderId="0" xfId="68" applyNumberFormat="1" applyFont="1" applyFill="1" applyBorder="1" applyAlignment="1">
      <alignment vertical="center"/>
      <protection/>
    </xf>
    <xf numFmtId="167" fontId="3" fillId="0" borderId="28" xfId="68" applyNumberFormat="1" applyFont="1" applyFill="1" applyBorder="1" applyAlignment="1">
      <alignment vertical="center"/>
      <protection/>
    </xf>
    <xf numFmtId="0" fontId="3" fillId="36" borderId="0" xfId="68" applyFont="1" applyFill="1" applyBorder="1" applyAlignment="1">
      <alignment vertical="center"/>
      <protection/>
    </xf>
    <xf numFmtId="0" fontId="2" fillId="0" borderId="32" xfId="68" applyFont="1" applyFill="1" applyBorder="1" applyAlignment="1">
      <alignment horizontal="center" vertical="center"/>
      <protection/>
    </xf>
    <xf numFmtId="168" fontId="3" fillId="0" borderId="33" xfId="68" applyNumberFormat="1" applyFont="1" applyFill="1" applyBorder="1" applyAlignment="1">
      <alignment vertical="center"/>
      <protection/>
    </xf>
    <xf numFmtId="166" fontId="3" fillId="0" borderId="34" xfId="68" applyNumberFormat="1" applyFont="1" applyFill="1" applyBorder="1" applyAlignment="1">
      <alignment horizontal="left" vertical="center" wrapText="1"/>
      <protection/>
    </xf>
    <xf numFmtId="168" fontId="3" fillId="0" borderId="0" xfId="68" applyNumberFormat="1" applyFont="1" applyFill="1" applyBorder="1" applyAlignment="1">
      <alignment vertical="center"/>
      <protection/>
    </xf>
    <xf numFmtId="168" fontId="3" fillId="0" borderId="32" xfId="68" applyNumberFormat="1" applyFont="1" applyFill="1" applyBorder="1" applyAlignment="1">
      <alignment vertical="center"/>
      <protection/>
    </xf>
    <xf numFmtId="0" fontId="3" fillId="36" borderId="31" xfId="68" applyFont="1" applyFill="1" applyBorder="1" applyAlignment="1">
      <alignment vertical="center"/>
      <protection/>
    </xf>
    <xf numFmtId="0" fontId="2" fillId="2" borderId="36" xfId="68" applyFont="1" applyFill="1" applyBorder="1" applyAlignment="1">
      <alignment vertical="center"/>
      <protection/>
    </xf>
    <xf numFmtId="0" fontId="2" fillId="2" borderId="15" xfId="68" applyFont="1" applyFill="1" applyBorder="1" applyAlignment="1">
      <alignment horizontal="center" vertical="center"/>
      <protection/>
    </xf>
    <xf numFmtId="165" fontId="2" fillId="2" borderId="37" xfId="68" applyNumberFormat="1" applyFont="1" applyFill="1" applyBorder="1" applyAlignment="1">
      <alignment vertical="center"/>
      <protection/>
    </xf>
    <xf numFmtId="165" fontId="2" fillId="0" borderId="0" xfId="68" applyNumberFormat="1" applyFont="1" applyFill="1" applyBorder="1" applyAlignment="1">
      <alignment vertical="center"/>
      <protection/>
    </xf>
    <xf numFmtId="165" fontId="2" fillId="2" borderId="15" xfId="68" applyNumberFormat="1" applyFont="1" applyFill="1" applyBorder="1" applyAlignment="1">
      <alignment vertical="center"/>
      <protection/>
    </xf>
    <xf numFmtId="0" fontId="2" fillId="2" borderId="35" xfId="68" applyFont="1" applyFill="1" applyBorder="1" applyAlignment="1">
      <alignment vertical="center"/>
      <protection/>
    </xf>
    <xf numFmtId="166" fontId="3" fillId="0" borderId="38" xfId="68" applyNumberFormat="1" applyFont="1" applyFill="1" applyBorder="1" applyAlignment="1">
      <alignment vertical="center" wrapText="1"/>
      <protection/>
    </xf>
    <xf numFmtId="165" fontId="2" fillId="0" borderId="54" xfId="68" applyNumberFormat="1" applyFont="1" applyFill="1" applyBorder="1" applyAlignment="1">
      <alignment vertical="center"/>
      <protection/>
    </xf>
    <xf numFmtId="165" fontId="2" fillId="2" borderId="39" xfId="68" applyNumberFormat="1" applyFont="1" applyFill="1" applyBorder="1" applyAlignment="1">
      <alignment vertical="center"/>
      <protection/>
    </xf>
    <xf numFmtId="0" fontId="3" fillId="36" borderId="20" xfId="68" applyFont="1" applyFill="1" applyBorder="1" applyAlignment="1">
      <alignment vertical="center" wrapText="1"/>
      <protection/>
    </xf>
    <xf numFmtId="0" fontId="2" fillId="0" borderId="13" xfId="68" applyFont="1" applyFill="1" applyBorder="1" applyAlignment="1">
      <alignment horizontal="center" vertical="center"/>
      <protection/>
    </xf>
    <xf numFmtId="166" fontId="3" fillId="0" borderId="18" xfId="68" applyNumberFormat="1" applyFont="1" applyFill="1" applyBorder="1" applyAlignment="1">
      <alignment vertical="center" wrapText="1"/>
      <protection/>
    </xf>
    <xf numFmtId="165" fontId="3" fillId="0" borderId="0" xfId="68" applyNumberFormat="1" applyFont="1" applyFill="1" applyBorder="1" applyAlignment="1">
      <alignment horizontal="right" vertical="center"/>
      <protection/>
    </xf>
    <xf numFmtId="165" fontId="3" fillId="0" borderId="13" xfId="68" applyNumberFormat="1" applyFont="1" applyFill="1" applyBorder="1" applyAlignment="1">
      <alignment vertical="center"/>
      <protection/>
    </xf>
    <xf numFmtId="0" fontId="3" fillId="36" borderId="19" xfId="68" applyFont="1" applyFill="1" applyBorder="1" applyAlignment="1">
      <alignment vertical="center" wrapText="1"/>
      <protection/>
    </xf>
    <xf numFmtId="0" fontId="3" fillId="36" borderId="40" xfId="68" applyFont="1" applyFill="1" applyBorder="1" applyAlignment="1">
      <alignment vertical="center" wrapText="1"/>
      <protection/>
    </xf>
    <xf numFmtId="166" fontId="3" fillId="0" borderId="41" xfId="68" applyNumberFormat="1" applyFont="1" applyFill="1" applyBorder="1" applyAlignment="1">
      <alignment vertical="center" wrapText="1"/>
      <protection/>
    </xf>
    <xf numFmtId="0" fontId="3" fillId="36" borderId="27" xfId="68" applyFont="1" applyFill="1" applyBorder="1" applyAlignment="1">
      <alignment vertical="center" wrapText="1"/>
      <protection/>
    </xf>
    <xf numFmtId="0" fontId="3" fillId="36" borderId="42" xfId="68" applyFont="1" applyFill="1" applyBorder="1" applyAlignment="1">
      <alignment vertical="center" wrapText="1"/>
      <protection/>
    </xf>
    <xf numFmtId="0" fontId="2" fillId="0" borderId="44" xfId="68" applyFont="1" applyFill="1" applyBorder="1" applyAlignment="1">
      <alignment horizontal="center" vertical="center"/>
      <protection/>
    </xf>
    <xf numFmtId="0" fontId="2" fillId="0" borderId="44" xfId="68" applyFont="1" applyFill="1" applyBorder="1" applyAlignment="1">
      <alignment horizontal="center" vertical="center" wrapText="1"/>
      <protection/>
    </xf>
    <xf numFmtId="166" fontId="3" fillId="0" borderId="45" xfId="68" applyNumberFormat="1" applyFont="1" applyFill="1" applyBorder="1" applyAlignment="1">
      <alignment vertical="center" wrapText="1"/>
      <protection/>
    </xf>
    <xf numFmtId="165" fontId="3" fillId="0" borderId="43" xfId="68" applyNumberFormat="1" applyFont="1" applyFill="1" applyBorder="1" applyAlignment="1">
      <alignment vertical="center"/>
      <protection/>
    </xf>
    <xf numFmtId="0" fontId="3" fillId="36" borderId="50" xfId="68" applyFont="1" applyFill="1" applyBorder="1" applyAlignment="1">
      <alignment vertical="center" wrapText="1"/>
      <protection/>
    </xf>
    <xf numFmtId="0" fontId="2" fillId="2" borderId="14" xfId="68" applyFont="1" applyFill="1" applyBorder="1" applyAlignment="1">
      <alignment vertical="center"/>
      <protection/>
    </xf>
    <xf numFmtId="0" fontId="2" fillId="2" borderId="46" xfId="68" applyFont="1" applyFill="1" applyBorder="1" applyAlignment="1">
      <alignment horizontal="center" vertical="center"/>
      <protection/>
    </xf>
    <xf numFmtId="165" fontId="2" fillId="2" borderId="47" xfId="68" applyNumberFormat="1" applyFont="1" applyFill="1" applyBorder="1" applyAlignment="1">
      <alignment vertical="center"/>
      <protection/>
    </xf>
    <xf numFmtId="165" fontId="2" fillId="2" borderId="17" xfId="68" applyNumberFormat="1" applyFont="1" applyFill="1" applyBorder="1" applyAlignment="1">
      <alignment vertical="center"/>
      <protection/>
    </xf>
    <xf numFmtId="166" fontId="3" fillId="0" borderId="48" xfId="68" applyNumberFormat="1" applyFont="1" applyFill="1" applyBorder="1" applyAlignment="1">
      <alignment vertical="center" wrapText="1"/>
      <protection/>
    </xf>
    <xf numFmtId="165" fontId="2" fillId="0" borderId="31" xfId="68" applyNumberFormat="1" applyFont="1" applyFill="1" applyBorder="1" applyAlignment="1">
      <alignment vertical="center"/>
      <protection/>
    </xf>
    <xf numFmtId="165" fontId="2" fillId="2" borderId="13" xfId="68" applyNumberFormat="1" applyFont="1" applyFill="1" applyBorder="1" applyAlignment="1">
      <alignment vertical="center"/>
      <protection/>
    </xf>
    <xf numFmtId="0" fontId="2" fillId="2" borderId="12" xfId="68" applyFont="1" applyFill="1" applyBorder="1" applyAlignment="1">
      <alignment vertical="center"/>
      <protection/>
    </xf>
    <xf numFmtId="165" fontId="3" fillId="0" borderId="49" xfId="68" applyNumberFormat="1" applyFont="1" applyFill="1" applyBorder="1" applyAlignment="1">
      <alignment horizontal="right" vertical="center"/>
      <protection/>
    </xf>
    <xf numFmtId="165" fontId="3" fillId="0" borderId="49" xfId="68" applyNumberFormat="1" applyFont="1" applyFill="1" applyBorder="1" applyAlignment="1">
      <alignment vertical="center"/>
      <protection/>
    </xf>
    <xf numFmtId="165" fontId="2" fillId="2" borderId="49" xfId="68" applyNumberFormat="1" applyFont="1" applyFill="1" applyBorder="1" applyAlignment="1">
      <alignment vertical="center"/>
      <protection/>
    </xf>
    <xf numFmtId="165" fontId="3" fillId="0" borderId="51" xfId="68" applyNumberFormat="1" applyFont="1" applyFill="1" applyBorder="1" applyAlignment="1">
      <alignment vertical="center"/>
      <protection/>
    </xf>
    <xf numFmtId="165" fontId="2" fillId="2" borderId="25" xfId="68" applyNumberFormat="1" applyFont="1" applyFill="1" applyBorder="1" applyAlignment="1">
      <alignment vertical="center"/>
      <protection/>
    </xf>
    <xf numFmtId="166" fontId="3" fillId="0" borderId="52" xfId="68" applyNumberFormat="1" applyFont="1" applyFill="1" applyBorder="1" applyAlignment="1">
      <alignment vertical="center" wrapText="1"/>
      <protection/>
    </xf>
    <xf numFmtId="165" fontId="3" fillId="0" borderId="44" xfId="68" applyNumberFormat="1" applyFont="1" applyFill="1" applyBorder="1" applyAlignment="1">
      <alignment vertical="center"/>
      <protection/>
    </xf>
    <xf numFmtId="0" fontId="3" fillId="36" borderId="50" xfId="68" applyFont="1" applyFill="1" applyBorder="1" applyAlignment="1">
      <alignment vertical="center"/>
      <protection/>
    </xf>
    <xf numFmtId="0" fontId="2" fillId="36" borderId="36" xfId="68" applyFont="1" applyFill="1" applyBorder="1" applyAlignment="1">
      <alignment vertical="center" wrapText="1"/>
      <protection/>
    </xf>
    <xf numFmtId="0" fontId="2" fillId="36" borderId="15" xfId="68" applyFont="1" applyFill="1" applyBorder="1" applyAlignment="1">
      <alignment horizontal="center" vertical="center"/>
      <protection/>
    </xf>
    <xf numFmtId="165" fontId="2" fillId="36" borderId="37" xfId="68" applyNumberFormat="1" applyFont="1" applyFill="1" applyBorder="1" applyAlignment="1">
      <alignment vertical="center"/>
      <protection/>
    </xf>
    <xf numFmtId="165" fontId="2" fillId="36" borderId="15" xfId="68" applyNumberFormat="1" applyFont="1" applyFill="1" applyBorder="1" applyAlignment="1">
      <alignment vertical="center"/>
      <protection/>
    </xf>
    <xf numFmtId="0" fontId="2" fillId="36" borderId="35" xfId="68" applyFont="1" applyFill="1" applyBorder="1" applyAlignment="1">
      <alignment vertical="center"/>
      <protection/>
    </xf>
    <xf numFmtId="169" fontId="2" fillId="0" borderId="0" xfId="77" applyNumberFormat="1" applyFont="1" applyFill="1" applyBorder="1" applyAlignment="1">
      <alignment vertical="center"/>
    </xf>
    <xf numFmtId="0" fontId="3" fillId="0" borderId="0" xfId="68" applyFont="1" applyFill="1" applyBorder="1" applyAlignment="1">
      <alignment vertical="center" wrapText="1"/>
      <protection/>
    </xf>
    <xf numFmtId="0" fontId="2" fillId="0" borderId="0" xfId="68" applyFont="1" applyFill="1" applyBorder="1" applyAlignment="1">
      <alignment horizontal="center" vertical="center"/>
      <protection/>
    </xf>
    <xf numFmtId="166" fontId="3" fillId="0" borderId="0" xfId="68" applyNumberFormat="1" applyFont="1" applyFill="1" applyBorder="1" applyAlignment="1">
      <alignment vertical="center" wrapText="1"/>
      <protection/>
    </xf>
    <xf numFmtId="0" fontId="3" fillId="0" borderId="0" xfId="68" applyFont="1" applyFill="1" applyBorder="1" applyAlignment="1">
      <alignment vertical="center"/>
      <protection/>
    </xf>
    <xf numFmtId="167" fontId="2" fillId="0" borderId="0" xfId="68" applyNumberFormat="1" applyFont="1" applyFill="1" applyBorder="1" applyAlignment="1">
      <alignment horizontal="center" vertical="center"/>
      <protection/>
    </xf>
    <xf numFmtId="0" fontId="2" fillId="35" borderId="37" xfId="71" applyFont="1" applyFill="1" applyBorder="1" applyAlignment="1">
      <alignment horizontal="center" wrapText="1"/>
      <protection/>
    </xf>
    <xf numFmtId="0" fontId="2" fillId="35" borderId="37" xfId="71" applyFont="1" applyFill="1" applyBorder="1" applyAlignment="1">
      <alignment horizontal="center"/>
      <protection/>
    </xf>
    <xf numFmtId="0" fontId="2" fillId="35" borderId="38" xfId="71" applyFont="1" applyFill="1" applyBorder="1" applyAlignment="1">
      <alignment horizontal="center"/>
      <protection/>
    </xf>
    <xf numFmtId="0" fontId="8" fillId="0" borderId="0" xfId="71" applyFont="1" applyFill="1" applyBorder="1" applyAlignment="1">
      <alignment horizontal="left"/>
      <protection/>
    </xf>
    <xf numFmtId="0" fontId="2" fillId="0" borderId="0" xfId="71" applyFont="1" applyFill="1" applyBorder="1" applyAlignment="1">
      <alignment horizontal="center"/>
      <protection/>
    </xf>
    <xf numFmtId="0" fontId="8" fillId="35" borderId="36" xfId="71" applyFont="1" applyFill="1" applyBorder="1" applyAlignment="1">
      <alignment horizontal="left"/>
      <protection/>
    </xf>
    <xf numFmtId="0" fontId="8" fillId="35" borderId="35" xfId="71" applyFont="1" applyFill="1" applyBorder="1" applyAlignment="1">
      <alignment horizontal="left"/>
      <protection/>
    </xf>
    <xf numFmtId="0" fontId="9" fillId="0" borderId="19" xfId="68" applyFont="1" applyFill="1" applyBorder="1" applyAlignment="1">
      <alignment vertical="center" wrapText="1"/>
      <protection/>
    </xf>
    <xf numFmtId="0" fontId="8" fillId="0" borderId="13" xfId="68" applyFont="1" applyFill="1" applyBorder="1" applyAlignment="1">
      <alignment horizontal="center" vertical="center"/>
      <protection/>
    </xf>
    <xf numFmtId="165" fontId="9" fillId="0" borderId="17" xfId="68" applyNumberFormat="1" applyFont="1" applyFill="1" applyBorder="1" applyAlignment="1">
      <alignment vertical="center"/>
      <protection/>
    </xf>
    <xf numFmtId="165" fontId="9" fillId="0" borderId="0" xfId="68" applyNumberFormat="1" applyFont="1" applyFill="1" applyBorder="1" applyAlignment="1">
      <alignment vertical="center"/>
      <protection/>
    </xf>
    <xf numFmtId="165" fontId="9" fillId="0" borderId="13" xfId="68" applyNumberFormat="1" applyFont="1" applyFill="1" applyBorder="1" applyAlignment="1">
      <alignment vertical="center"/>
      <protection/>
    </xf>
    <xf numFmtId="0" fontId="9" fillId="0" borderId="53" xfId="68" applyFont="1" applyFill="1" applyBorder="1" applyAlignment="1">
      <alignment vertical="center" wrapText="1"/>
      <protection/>
    </xf>
    <xf numFmtId="0" fontId="8" fillId="0" borderId="43" xfId="68" applyFont="1" applyFill="1" applyBorder="1" applyAlignment="1">
      <alignment horizontal="center" vertical="center"/>
      <protection/>
    </xf>
    <xf numFmtId="165" fontId="9" fillId="0" borderId="49" xfId="68" applyNumberFormat="1" applyFont="1" applyFill="1" applyBorder="1" applyAlignment="1">
      <alignment vertical="center"/>
      <protection/>
    </xf>
    <xf numFmtId="165" fontId="9" fillId="0" borderId="49" xfId="68" applyNumberFormat="1" applyFont="1" applyFill="1" applyBorder="1" applyAlignment="1">
      <alignment horizontal="right" vertical="center"/>
      <protection/>
    </xf>
    <xf numFmtId="166" fontId="9" fillId="0" borderId="0" xfId="68" applyNumberFormat="1" applyFont="1" applyFill="1" applyBorder="1" applyAlignment="1">
      <alignment vertical="center" wrapText="1"/>
      <protection/>
    </xf>
    <xf numFmtId="165" fontId="9" fillId="0" borderId="0" xfId="68" applyNumberFormat="1" applyFont="1" applyFill="1" applyBorder="1" applyAlignment="1">
      <alignment horizontal="right" vertical="center"/>
      <protection/>
    </xf>
    <xf numFmtId="166" fontId="9" fillId="0" borderId="43" xfId="68" applyNumberFormat="1" applyFont="1" applyFill="1" applyBorder="1" applyAlignment="1">
      <alignment vertical="center" wrapText="1"/>
      <protection/>
    </xf>
    <xf numFmtId="0" fontId="9" fillId="0" borderId="27" xfId="68" applyFont="1" applyFill="1" applyBorder="1" applyAlignment="1">
      <alignment vertical="center" wrapText="1"/>
      <protection/>
    </xf>
    <xf numFmtId="0" fontId="8" fillId="0" borderId="28" xfId="68" applyFont="1" applyFill="1" applyBorder="1" applyAlignment="1">
      <alignment horizontal="center" vertical="center"/>
      <protection/>
    </xf>
    <xf numFmtId="165" fontId="9" fillId="0" borderId="11" xfId="68" applyNumberFormat="1" applyFont="1" applyFill="1" applyBorder="1" applyAlignment="1">
      <alignment vertical="center"/>
      <protection/>
    </xf>
    <xf numFmtId="166" fontId="9" fillId="0" borderId="28" xfId="68" applyNumberFormat="1" applyFont="1" applyFill="1" applyBorder="1" applyAlignment="1">
      <alignment vertical="center" wrapText="1"/>
      <protection/>
    </xf>
    <xf numFmtId="0" fontId="8" fillId="2" borderId="27" xfId="68" applyFont="1" applyFill="1" applyBorder="1" applyAlignment="1">
      <alignment vertical="center" wrapText="1"/>
      <protection/>
    </xf>
    <xf numFmtId="0" fontId="8" fillId="2" borderId="28" xfId="68" applyFont="1" applyFill="1" applyBorder="1" applyAlignment="1">
      <alignment horizontal="center" vertical="center"/>
      <protection/>
    </xf>
    <xf numFmtId="165" fontId="8" fillId="2" borderId="11" xfId="68" applyNumberFormat="1" applyFont="1" applyFill="1" applyBorder="1" applyAlignment="1">
      <alignment vertical="center"/>
      <protection/>
    </xf>
    <xf numFmtId="166" fontId="2" fillId="0" borderId="30" xfId="68" applyNumberFormat="1" applyFont="1" applyFill="1" applyBorder="1" applyAlignment="1">
      <alignment vertical="center" wrapText="1"/>
      <protection/>
    </xf>
    <xf numFmtId="165" fontId="8" fillId="0" borderId="0" xfId="68" applyNumberFormat="1" applyFont="1" applyFill="1" applyBorder="1" applyAlignment="1">
      <alignment vertical="center" wrapText="1"/>
      <protection/>
    </xf>
    <xf numFmtId="165" fontId="8" fillId="0" borderId="0" xfId="68" applyNumberFormat="1" applyFont="1" applyFill="1" applyBorder="1" applyAlignment="1">
      <alignment vertical="center"/>
      <protection/>
    </xf>
    <xf numFmtId="165" fontId="8" fillId="2" borderId="28" xfId="68" applyNumberFormat="1" applyFont="1" applyFill="1" applyBorder="1" applyAlignment="1">
      <alignment vertical="center" wrapText="1"/>
      <protection/>
    </xf>
    <xf numFmtId="165" fontId="8" fillId="2" borderId="40" xfId="68" applyNumberFormat="1" applyFont="1" applyFill="1" applyBorder="1" applyAlignment="1">
      <alignment vertical="center" wrapText="1"/>
      <protection/>
    </xf>
    <xf numFmtId="165" fontId="8" fillId="2" borderId="51" xfId="68" applyNumberFormat="1" applyFont="1" applyFill="1" applyBorder="1" applyAlignment="1">
      <alignment vertical="center" wrapText="1"/>
      <protection/>
    </xf>
    <xf numFmtId="0" fontId="8" fillId="0" borderId="27" xfId="68" applyFont="1" applyFill="1" applyBorder="1" applyAlignment="1">
      <alignment vertical="center" wrapText="1"/>
      <protection/>
    </xf>
    <xf numFmtId="165" fontId="2" fillId="0" borderId="37" xfId="68" applyNumberFormat="1" applyFont="1" applyFill="1" applyBorder="1" applyAlignment="1">
      <alignment vertical="center"/>
      <protection/>
    </xf>
    <xf numFmtId="165" fontId="2" fillId="0" borderId="15" xfId="68" applyNumberFormat="1" applyFont="1" applyFill="1" applyBorder="1" applyAlignment="1">
      <alignment vertical="center"/>
      <protection/>
    </xf>
    <xf numFmtId="0" fontId="2" fillId="0" borderId="50" xfId="68" applyFont="1" applyFill="1" applyBorder="1" applyAlignment="1">
      <alignment vertical="center"/>
      <protection/>
    </xf>
    <xf numFmtId="165" fontId="2" fillId="0" borderId="44" xfId="68" applyNumberFormat="1" applyFont="1" applyFill="1" applyBorder="1" applyAlignment="1">
      <alignment vertical="center"/>
      <protection/>
    </xf>
    <xf numFmtId="0" fontId="3" fillId="0" borderId="0" xfId="68" applyFont="1" applyFill="1" applyBorder="1" applyAlignment="1">
      <alignment horizontal="left" vertical="center"/>
      <protection/>
    </xf>
    <xf numFmtId="0" fontId="9" fillId="0" borderId="0" xfId="68" applyFont="1" applyFill="1" applyBorder="1" applyAlignment="1">
      <alignment horizontal="center" vertical="center" wrapText="1"/>
      <protection/>
    </xf>
    <xf numFmtId="0" fontId="8" fillId="0" borderId="0" xfId="68" applyFont="1" applyFill="1" applyBorder="1" applyAlignment="1">
      <alignment horizontal="center" vertical="center"/>
      <protection/>
    </xf>
    <xf numFmtId="167" fontId="9" fillId="0" borderId="0" xfId="68" applyNumberFormat="1" applyFont="1" applyFill="1" applyBorder="1" applyAlignment="1">
      <alignment vertical="center"/>
      <protection/>
    </xf>
    <xf numFmtId="0" fontId="3" fillId="0" borderId="0" xfId="68" applyFont="1" applyBorder="1" applyAlignment="1">
      <alignment vertical="center"/>
      <protection/>
    </xf>
    <xf numFmtId="0" fontId="8" fillId="2" borderId="21" xfId="68" applyFont="1" applyFill="1" applyBorder="1" applyAlignment="1">
      <alignment vertical="center" wrapText="1"/>
      <protection/>
    </xf>
    <xf numFmtId="0" fontId="8" fillId="2" borderId="20" xfId="68" applyFont="1" applyFill="1" applyBorder="1" applyAlignment="1">
      <alignment horizontal="center" vertical="center"/>
      <protection/>
    </xf>
    <xf numFmtId="0" fontId="8" fillId="2" borderId="13" xfId="68" applyFont="1" applyFill="1" applyBorder="1" applyAlignment="1">
      <alignment horizontal="center" vertical="center"/>
      <protection/>
    </xf>
    <xf numFmtId="165" fontId="8" fillId="2" borderId="17" xfId="68" applyNumberFormat="1" applyFont="1" applyFill="1" applyBorder="1" applyAlignment="1">
      <alignment vertical="center"/>
      <protection/>
    </xf>
    <xf numFmtId="165" fontId="8" fillId="2" borderId="13" xfId="68" applyNumberFormat="1" applyFont="1" applyFill="1" applyBorder="1" applyAlignment="1">
      <alignment vertical="center"/>
      <protection/>
    </xf>
    <xf numFmtId="0" fontId="8" fillId="2" borderId="19" xfId="68" applyFont="1" applyFill="1" applyBorder="1" applyAlignment="1">
      <alignment vertical="center" wrapText="1"/>
      <protection/>
    </xf>
    <xf numFmtId="0" fontId="8" fillId="2" borderId="29" xfId="68" applyFont="1" applyFill="1" applyBorder="1" applyAlignment="1">
      <alignment vertical="center" wrapText="1"/>
      <protection/>
    </xf>
    <xf numFmtId="0" fontId="8" fillId="2" borderId="40" xfId="68" applyFont="1" applyFill="1" applyBorder="1" applyAlignment="1">
      <alignment horizontal="center" vertical="center"/>
      <protection/>
    </xf>
    <xf numFmtId="165" fontId="8" fillId="2" borderId="28" xfId="68" applyNumberFormat="1" applyFont="1" applyFill="1" applyBorder="1" applyAlignment="1">
      <alignment vertical="center"/>
      <protection/>
    </xf>
    <xf numFmtId="0" fontId="8" fillId="0" borderId="29" xfId="68" applyFont="1" applyFill="1" applyBorder="1" applyAlignment="1">
      <alignment vertical="center" wrapText="1"/>
      <protection/>
    </xf>
    <xf numFmtId="0" fontId="8" fillId="0" borderId="40" xfId="68" applyFont="1" applyFill="1" applyBorder="1" applyAlignment="1">
      <alignment horizontal="center" vertical="center"/>
      <protection/>
    </xf>
    <xf numFmtId="165" fontId="8" fillId="0" borderId="11" xfId="68" applyNumberFormat="1" applyFont="1" applyFill="1" applyBorder="1" applyAlignment="1">
      <alignment vertical="center"/>
      <protection/>
    </xf>
    <xf numFmtId="165" fontId="8" fillId="0" borderId="28" xfId="68" applyNumberFormat="1" applyFont="1" applyFill="1" applyBorder="1" applyAlignment="1">
      <alignment vertical="center"/>
      <protection/>
    </xf>
    <xf numFmtId="0" fontId="2" fillId="0" borderId="52" xfId="68" applyFont="1" applyFill="1" applyBorder="1" applyAlignment="1">
      <alignment horizontal="left" vertical="center"/>
      <protection/>
    </xf>
    <xf numFmtId="0" fontId="2" fillId="0" borderId="42" xfId="68" applyFont="1" applyFill="1" applyBorder="1" applyAlignment="1">
      <alignment horizontal="center" vertical="center"/>
      <protection/>
    </xf>
    <xf numFmtId="169" fontId="2" fillId="0" borderId="0" xfId="68" applyNumberFormat="1" applyFont="1" applyFill="1" applyBorder="1" applyAlignment="1">
      <alignment vertical="center"/>
      <protection/>
    </xf>
    <xf numFmtId="169" fontId="2" fillId="0" borderId="44" xfId="68" applyNumberFormat="1" applyFont="1" applyFill="1" applyBorder="1" applyAlignment="1">
      <alignment vertical="center"/>
      <protection/>
    </xf>
    <xf numFmtId="0" fontId="60" fillId="0" borderId="0" xfId="68" applyFont="1">
      <alignment/>
      <protection/>
    </xf>
    <xf numFmtId="0" fontId="3" fillId="0" borderId="0" xfId="68" applyFont="1" applyFill="1" applyBorder="1">
      <alignment/>
      <protection/>
    </xf>
    <xf numFmtId="0" fontId="3" fillId="0" borderId="0" xfId="68" applyFont="1" applyFill="1">
      <alignment/>
      <protection/>
    </xf>
    <xf numFmtId="0" fontId="10" fillId="2" borderId="20" xfId="71" applyFont="1" applyFill="1" applyBorder="1" applyAlignment="1">
      <alignment horizontal="left" wrapText="1"/>
      <protection/>
    </xf>
    <xf numFmtId="0" fontId="10" fillId="2" borderId="13" xfId="71" applyFont="1" applyFill="1" applyBorder="1" applyAlignment="1">
      <alignment horizontal="left"/>
      <protection/>
    </xf>
    <xf numFmtId="0" fontId="11" fillId="2" borderId="16" xfId="71" applyFont="1" applyFill="1" applyBorder="1" applyAlignment="1">
      <alignment horizontal="center"/>
      <protection/>
    </xf>
    <xf numFmtId="0" fontId="11" fillId="2" borderId="17" xfId="71" applyFont="1" applyFill="1" applyBorder="1" applyAlignment="1">
      <alignment horizontal="center"/>
      <protection/>
    </xf>
    <xf numFmtId="0" fontId="10" fillId="0" borderId="0" xfId="71" applyFont="1" applyFill="1" applyBorder="1" applyAlignment="1">
      <alignment horizontal="left"/>
      <protection/>
    </xf>
    <xf numFmtId="0" fontId="11" fillId="2" borderId="47" xfId="71" applyFont="1" applyFill="1" applyBorder="1" applyAlignment="1">
      <alignment horizontal="center"/>
      <protection/>
    </xf>
    <xf numFmtId="0" fontId="11" fillId="0" borderId="0" xfId="71" applyFont="1" applyFill="1" applyBorder="1" applyAlignment="1">
      <alignment horizontal="center"/>
      <protection/>
    </xf>
    <xf numFmtId="0" fontId="10" fillId="2" borderId="19" xfId="71" applyFont="1" applyFill="1" applyBorder="1" applyAlignment="1">
      <alignment horizontal="left"/>
      <protection/>
    </xf>
    <xf numFmtId="0" fontId="3" fillId="0" borderId="0" xfId="68" applyFont="1" applyBorder="1">
      <alignment/>
      <protection/>
    </xf>
    <xf numFmtId="0" fontId="2" fillId="0" borderId="0" xfId="68" applyFont="1" applyFill="1" applyBorder="1" applyAlignment="1">
      <alignment vertical="center" wrapText="1"/>
      <protection/>
    </xf>
    <xf numFmtId="166" fontId="3" fillId="0" borderId="55" xfId="68" applyNumberFormat="1" applyFont="1" applyFill="1" applyBorder="1" applyAlignment="1">
      <alignment vertical="center" wrapText="1"/>
      <protection/>
    </xf>
    <xf numFmtId="169" fontId="2" fillId="0" borderId="63" xfId="77" applyNumberFormat="1" applyFont="1" applyFill="1" applyBorder="1" applyAlignment="1">
      <alignment vertical="center"/>
    </xf>
    <xf numFmtId="169" fontId="2" fillId="0" borderId="32" xfId="68" applyNumberFormat="1" applyFont="1" applyFill="1" applyBorder="1" applyAlignment="1">
      <alignment vertical="center"/>
      <protection/>
    </xf>
    <xf numFmtId="0" fontId="2" fillId="0" borderId="31" xfId="68" applyFont="1" applyFill="1" applyBorder="1" applyAlignment="1">
      <alignment vertical="center"/>
      <protection/>
    </xf>
    <xf numFmtId="0" fontId="11" fillId="2" borderId="40" xfId="71" applyFont="1" applyFill="1" applyBorder="1" applyAlignment="1">
      <alignment horizontal="center" wrapText="1"/>
      <protection/>
    </xf>
    <xf numFmtId="0" fontId="11" fillId="2" borderId="28" xfId="71" applyFont="1" applyFill="1" applyBorder="1" applyAlignment="1">
      <alignment horizontal="center"/>
      <protection/>
    </xf>
    <xf numFmtId="0" fontId="11" fillId="2" borderId="57" xfId="71" applyFont="1" applyFill="1" applyBorder="1" applyAlignment="1">
      <alignment horizontal="center"/>
      <protection/>
    </xf>
    <xf numFmtId="0" fontId="11" fillId="2" borderId="11" xfId="71" applyFont="1" applyFill="1" applyBorder="1" applyAlignment="1">
      <alignment horizontal="center"/>
      <protection/>
    </xf>
    <xf numFmtId="0" fontId="11" fillId="2" borderId="64" xfId="71" applyFont="1" applyFill="1" applyBorder="1" applyAlignment="1">
      <alignment horizontal="center"/>
      <protection/>
    </xf>
    <xf numFmtId="0" fontId="11" fillId="2" borderId="27" xfId="71" applyFont="1" applyFill="1" applyBorder="1" applyAlignment="1">
      <alignment horizontal="center"/>
      <protection/>
    </xf>
    <xf numFmtId="0" fontId="11" fillId="0" borderId="0" xfId="71" applyFont="1" applyFill="1" applyBorder="1" applyAlignment="1">
      <alignment horizontal="center" wrapText="1"/>
      <protection/>
    </xf>
    <xf numFmtId="0" fontId="3" fillId="0" borderId="0" xfId="71" applyFont="1" applyFill="1" applyBorder="1">
      <alignment/>
      <protection/>
    </xf>
    <xf numFmtId="0" fontId="0" fillId="0" borderId="0" xfId="68" applyFont="1">
      <alignment/>
      <protection/>
    </xf>
    <xf numFmtId="0" fontId="0" fillId="0" borderId="0" xfId="68" applyFont="1" applyFill="1">
      <alignment/>
      <protection/>
    </xf>
    <xf numFmtId="10" fontId="0" fillId="0" borderId="56" xfId="63" applyNumberFormat="1" applyFont="1" applyFill="1" applyBorder="1">
      <alignment/>
      <protection/>
    </xf>
    <xf numFmtId="0" fontId="0" fillId="0" borderId="0" xfId="73" applyFont="1" applyBorder="1" applyAlignment="1">
      <alignment horizontal="right"/>
      <protection/>
    </xf>
    <xf numFmtId="0" fontId="0" fillId="0" borderId="0" xfId="73" applyFont="1" applyAlignment="1">
      <alignment horizontal="center"/>
      <protection/>
    </xf>
    <xf numFmtId="10" fontId="0" fillId="0" borderId="11" xfId="73" applyNumberFormat="1" applyFont="1" applyFill="1" applyBorder="1">
      <alignment/>
      <protection/>
    </xf>
    <xf numFmtId="10" fontId="0" fillId="0" borderId="56" xfId="77" applyNumberFormat="1" applyFont="1" applyFill="1" applyBorder="1" applyAlignment="1">
      <alignment/>
    </xf>
    <xf numFmtId="0" fontId="0" fillId="0" borderId="0" xfId="73" applyFont="1">
      <alignment/>
      <protection/>
    </xf>
    <xf numFmtId="0" fontId="0" fillId="0" borderId="54" xfId="73" applyFont="1" applyBorder="1" applyAlignment="1">
      <alignment horizontal="center"/>
      <protection/>
    </xf>
    <xf numFmtId="10" fontId="0" fillId="0" borderId="11" xfId="78" applyNumberFormat="1" applyFont="1" applyFill="1" applyBorder="1" applyAlignment="1">
      <alignment/>
    </xf>
    <xf numFmtId="10" fontId="0" fillId="0" borderId="0" xfId="63" applyNumberFormat="1" applyFont="1">
      <alignment/>
      <protection/>
    </xf>
    <xf numFmtId="170" fontId="0" fillId="0" borderId="11" xfId="78" applyNumberFormat="1" applyFont="1" applyFill="1" applyBorder="1" applyAlignment="1">
      <alignment/>
    </xf>
    <xf numFmtId="0" fontId="0" fillId="0" borderId="0" xfId="63" applyFont="1">
      <alignment/>
      <protection/>
    </xf>
    <xf numFmtId="0" fontId="0" fillId="0" borderId="0" xfId="73" applyFont="1" applyAlignment="1">
      <alignment horizontal="right"/>
      <protection/>
    </xf>
    <xf numFmtId="170" fontId="0" fillId="0" borderId="0" xfId="63" applyNumberFormat="1" applyFont="1">
      <alignment/>
      <protection/>
    </xf>
    <xf numFmtId="170" fontId="0" fillId="0" borderId="0" xfId="73" applyNumberFormat="1" applyFont="1">
      <alignment/>
      <protection/>
    </xf>
    <xf numFmtId="17" fontId="0" fillId="0" borderId="0" xfId="63" applyNumberFormat="1" applyFont="1" applyFill="1" applyBorder="1" applyAlignment="1">
      <alignment horizontal="center"/>
      <protection/>
    </xf>
    <xf numFmtId="169" fontId="0" fillId="0" borderId="0" xfId="63" applyNumberFormat="1" applyFont="1" applyFill="1" applyBorder="1" applyAlignment="1">
      <alignment horizontal="right" vertical="center"/>
      <protection/>
    </xf>
    <xf numFmtId="10" fontId="0" fillId="0" borderId="0" xfId="73" applyNumberFormat="1" applyFont="1" applyFill="1" applyBorder="1">
      <alignment/>
      <protection/>
    </xf>
    <xf numFmtId="10" fontId="0" fillId="0" borderId="62" xfId="73" applyNumberFormat="1" applyFont="1" applyBorder="1">
      <alignment/>
      <protection/>
    </xf>
    <xf numFmtId="10" fontId="0" fillId="0" borderId="0" xfId="78" applyNumberFormat="1" applyFont="1" applyFill="1" applyBorder="1" applyAlignment="1">
      <alignment/>
    </xf>
    <xf numFmtId="10" fontId="0" fillId="0" borderId="0" xfId="73" applyNumberFormat="1" applyFont="1">
      <alignment/>
      <protection/>
    </xf>
    <xf numFmtId="0" fontId="38" fillId="0" borderId="65" xfId="71" applyFont="1" applyBorder="1" applyAlignment="1">
      <alignment horizontal="center"/>
      <protection/>
    </xf>
    <xf numFmtId="0" fontId="38" fillId="0" borderId="42" xfId="71" applyFont="1" applyBorder="1" applyAlignment="1">
      <alignment horizontal="center"/>
      <protection/>
    </xf>
    <xf numFmtId="0" fontId="38" fillId="0" borderId="66" xfId="71" applyFont="1" applyBorder="1" applyAlignment="1">
      <alignment horizontal="center"/>
      <protection/>
    </xf>
    <xf numFmtId="0" fontId="38" fillId="0" borderId="65" xfId="68" applyFont="1" applyBorder="1" applyAlignment="1">
      <alignment horizontal="center"/>
      <protection/>
    </xf>
    <xf numFmtId="0" fontId="38" fillId="0" borderId="42" xfId="68" applyFont="1" applyBorder="1" applyAlignment="1">
      <alignment horizontal="center"/>
      <protection/>
    </xf>
    <xf numFmtId="0" fontId="38" fillId="0" borderId="66" xfId="68" applyFont="1" applyBorder="1" applyAlignment="1">
      <alignment horizontal="center"/>
      <protection/>
    </xf>
    <xf numFmtId="167" fontId="2" fillId="0" borderId="24" xfId="68" applyNumberFormat="1" applyFont="1" applyFill="1" applyBorder="1" applyAlignment="1">
      <alignment horizontal="center" vertical="center"/>
      <protection/>
    </xf>
    <xf numFmtId="0" fontId="2" fillId="0" borderId="24" xfId="68" applyFont="1" applyFill="1" applyBorder="1" applyAlignment="1">
      <alignment horizontal="center" vertical="center"/>
      <protection/>
    </xf>
  </cellXfs>
  <cellStyles count="71">
    <cellStyle name="Normal" xfId="0"/>
    <cellStyle name="_Forecast 09-04-10" xfId="15"/>
    <cellStyle name="=C:\WINNT\SYSTEM32\COMMAND.COM"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Currency 2" xfId="48"/>
    <cellStyle name="Euro" xfId="49"/>
    <cellStyle name="Explanatory Text" xfId="50"/>
    <cellStyle name="Good" xfId="51"/>
    <cellStyle name="Heading 1" xfId="52"/>
    <cellStyle name="Heading 2" xfId="53"/>
    <cellStyle name="Heading 3" xfId="54"/>
    <cellStyle name="HEADING 3 2" xfId="55"/>
    <cellStyle name="Heading 4" xfId="56"/>
    <cellStyle name="Hyperlink 2" xfId="57"/>
    <cellStyle name="Input" xfId="58"/>
    <cellStyle name="InputData" xfId="59"/>
    <cellStyle name="Linked Cell" xfId="60"/>
    <cellStyle name="LinkedInputAmount" xfId="61"/>
    <cellStyle name="Neutral" xfId="62"/>
    <cellStyle name="Normal 2" xfId="63"/>
    <cellStyle name="Normal 2 2" xfId="64"/>
    <cellStyle name="Normal 3" xfId="65"/>
    <cellStyle name="Normal 4" xfId="66"/>
    <cellStyle name="Normal 5" xfId="67"/>
    <cellStyle name="Normal 6" xfId="68"/>
    <cellStyle name="Normal 7" xfId="69"/>
    <cellStyle name="Normal_Budget 07_09_12 Mod 186 with April RIIO" xfId="70"/>
    <cellStyle name="Normal_Budget 07_09_12 Mod 186 with April RIIO 2" xfId="71"/>
    <cellStyle name="Normal_Increase Proposal from 1st April 2011" xfId="72"/>
    <cellStyle name="Normal_Increase Proposal from 1st April 2011 2" xfId="73"/>
    <cellStyle name="Note" xfId="74"/>
    <cellStyle name="Output" xfId="75"/>
    <cellStyle name="Percent" xfId="76"/>
    <cellStyle name="Percent 2" xfId="77"/>
    <cellStyle name="Percent 3" xfId="78"/>
    <cellStyle name="Std_0" xfId="79"/>
    <cellStyle name="Style 1" xfId="80"/>
    <cellStyle name="Title" xfId="81"/>
    <cellStyle name="Total" xfId="82"/>
    <cellStyle name="Units"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WUMod186%20based%20on%20B.Gas%20Proposal%20dated%2015.7.13%20detail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 186 Report"/>
      <sheetName val="Incentive_Adj. Summary"/>
      <sheetName val="shrinkage 2008_9"/>
      <sheetName val="Exit Capacity Incentive 2008_9"/>
      <sheetName val="Metering Tip Point 2008_9"/>
      <sheetName val="RPI and WACC and CT"/>
      <sheetName val="Core Allowed + Exit Cap Allce"/>
      <sheetName val="IFID 2008_09"/>
      <sheetName val="IFID 2009_10"/>
      <sheetName val="IFID 2010_11"/>
      <sheetName val="IFID 2011_12"/>
      <sheetName val="IFID 2012_13"/>
      <sheetName val="MSRA calcs 2008_9 to 2012_13"/>
      <sheetName val="Meter Tipping Point 2009_10"/>
      <sheetName val="Meter Tipping Pt 2010_11"/>
      <sheetName val="Meter Tipping Pt 2011_12"/>
      <sheetName val="Meter Tipping Pt 2012_13"/>
      <sheetName val="shrinkage 2009_10 to 2012_13"/>
      <sheetName val="Shrinkage 2013_14 to 2020_2"/>
      <sheetName val="Env. Emiss 2008_9 to 2012_13"/>
      <sheetName val="Env. Emiss 2013_14 to 2020_21"/>
      <sheetName val="Cost Pass Thru 2008_9"/>
      <sheetName val="Cost Pass Through 2009_10"/>
      <sheetName val="Cost Pass Through 2010_11"/>
      <sheetName val="Cost Pass Through 2011_12"/>
      <sheetName val="Cost Pass Through 2012_13"/>
      <sheetName val="Cost Pass Through 2015_16"/>
      <sheetName val="Cost Pass Through 2016_17"/>
      <sheetName val="Cap Output Inc 2011_12 2012_13"/>
      <sheetName val="Discretionary Reward"/>
      <sheetName val="Exit Capacity 2009_10 - 201_11"/>
      <sheetName val="Exit Capacity Charges 2011_12"/>
      <sheetName val="Exit Capacity Charges 2012_13"/>
      <sheetName val="Exit Capacity 2013_4 to 2020_21"/>
      <sheetName val="BMt"/>
      <sheetName val="Submission Dates"/>
    </sheetNames>
    <sheetDataSet>
      <sheetData sheetId="6">
        <row r="68">
          <cell r="D68">
            <v>26.74914085967675</v>
          </cell>
          <cell r="E68">
            <v>27.539244921926123</v>
          </cell>
          <cell r="F68">
            <v>28.35288217366994</v>
          </cell>
          <cell r="G68">
            <v>29.22473330051029</v>
          </cell>
          <cell r="H68">
            <v>30.1014752995256</v>
          </cell>
        </row>
      </sheetData>
      <sheetData sheetId="34">
        <row r="11">
          <cell r="D11">
            <v>0</v>
          </cell>
          <cell r="E11">
            <v>0</v>
          </cell>
          <cell r="F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4"/>
  <sheetViews>
    <sheetView tabSelected="1" zoomScale="75" zoomScaleNormal="75" zoomScalePageLayoutView="0" workbookViewId="0" topLeftCell="A1">
      <selection activeCell="J107" sqref="J107"/>
    </sheetView>
  </sheetViews>
  <sheetFormatPr defaultColWidth="9.140625" defaultRowHeight="12.75"/>
  <cols>
    <col min="1" max="1" width="56.7109375" style="2" customWidth="1"/>
    <col min="2" max="2" width="11.7109375" style="2" customWidth="1"/>
    <col min="3" max="3" width="56.00390625" style="2" customWidth="1"/>
    <col min="4" max="4" width="21.57421875" style="2" customWidth="1"/>
    <col min="5" max="5" width="9.8515625" style="2" customWidth="1"/>
    <col min="6" max="6" width="12.57421875" style="2" customWidth="1"/>
    <col min="7" max="10" width="9.7109375" style="2" customWidth="1"/>
    <col min="11" max="11" width="101.421875" style="2" customWidth="1"/>
    <col min="12" max="16384" width="9.140625" style="2" customWidth="1"/>
  </cols>
  <sheetData>
    <row r="1" spans="1:2" ht="18.75">
      <c r="A1" s="1" t="s">
        <v>0</v>
      </c>
      <c r="B1" s="1"/>
    </row>
    <row r="3" spans="1:3" ht="15">
      <c r="A3" s="3" t="s">
        <v>1</v>
      </c>
      <c r="B3" s="3"/>
      <c r="C3" s="4" t="s">
        <v>2</v>
      </c>
    </row>
    <row r="4" spans="1:9" ht="15">
      <c r="A4" s="3" t="s">
        <v>3</v>
      </c>
      <c r="B4" s="3"/>
      <c r="C4" s="4" t="s">
        <v>4</v>
      </c>
      <c r="E4" s="5"/>
      <c r="I4" s="5"/>
    </row>
    <row r="5" spans="1:9" ht="15">
      <c r="A5" s="3" t="s">
        <v>5</v>
      </c>
      <c r="B5" s="3"/>
      <c r="C5" s="4" t="s">
        <v>6</v>
      </c>
      <c r="E5" s="5"/>
      <c r="I5" s="5"/>
    </row>
    <row r="7" ht="12.75">
      <c r="A7" s="2" t="s">
        <v>7</v>
      </c>
    </row>
    <row r="9" spans="1:13" ht="16.5" thickBot="1">
      <c r="A9" s="6" t="s">
        <v>8</v>
      </c>
      <c r="B9" s="6"/>
      <c r="C9" s="6"/>
      <c r="D9" s="7"/>
      <c r="E9" s="7"/>
      <c r="F9" s="7"/>
      <c r="G9" s="7"/>
      <c r="H9" s="7"/>
      <c r="I9" s="6"/>
      <c r="J9" s="6"/>
      <c r="K9" s="6"/>
      <c r="L9" s="7"/>
      <c r="M9" s="7"/>
    </row>
    <row r="10" spans="1:13" s="16" customFormat="1" ht="30.75" customHeight="1" thickBot="1">
      <c r="A10" s="8" t="s">
        <v>9</v>
      </c>
      <c r="B10" s="9" t="s">
        <v>10</v>
      </c>
      <c r="C10" s="10"/>
      <c r="D10" s="11" t="s">
        <v>11</v>
      </c>
      <c r="E10" s="11" t="s">
        <v>12</v>
      </c>
      <c r="F10" s="12" t="s">
        <v>13</v>
      </c>
      <c r="G10" s="13" t="s">
        <v>14</v>
      </c>
      <c r="H10" s="13" t="s">
        <v>15</v>
      </c>
      <c r="I10" s="13" t="s">
        <v>16</v>
      </c>
      <c r="J10" s="13" t="s">
        <v>17</v>
      </c>
      <c r="K10" s="14" t="s">
        <v>18</v>
      </c>
      <c r="L10" s="15"/>
      <c r="M10" s="15"/>
    </row>
    <row r="11" spans="1:13" s="16" customFormat="1" ht="30">
      <c r="A11" s="17" t="s">
        <v>19</v>
      </c>
      <c r="B11" s="18">
        <v>0.051801801801801606</v>
      </c>
      <c r="C11" s="19" t="s">
        <v>19</v>
      </c>
      <c r="D11" s="20"/>
      <c r="E11" s="20"/>
      <c r="F11" s="21">
        <v>0.026500000000000003</v>
      </c>
      <c r="G11" s="21">
        <v>0.026000000000000002</v>
      </c>
      <c r="H11" s="21">
        <v>0.029500000000000002</v>
      </c>
      <c r="I11" s="21">
        <v>0.03075</v>
      </c>
      <c r="J11" s="21">
        <v>0.03</v>
      </c>
      <c r="K11" s="22" t="s">
        <v>20</v>
      </c>
      <c r="L11" s="15"/>
      <c r="M11" s="15"/>
    </row>
    <row r="12" spans="1:13" s="16" customFormat="1" ht="21.75" customHeight="1" thickBot="1">
      <c r="A12" s="23" t="s">
        <v>21</v>
      </c>
      <c r="B12" s="24">
        <v>0.005</v>
      </c>
      <c r="C12" s="25" t="s">
        <v>21</v>
      </c>
      <c r="D12" s="26"/>
      <c r="E12" s="27" t="s">
        <v>22</v>
      </c>
      <c r="F12" s="28">
        <v>0.005</v>
      </c>
      <c r="G12" s="28">
        <v>0.005</v>
      </c>
      <c r="H12" s="28">
        <v>0.005</v>
      </c>
      <c r="I12" s="28">
        <v>0.005</v>
      </c>
      <c r="J12" s="28">
        <v>0.005</v>
      </c>
      <c r="K12" s="29" t="s">
        <v>23</v>
      </c>
      <c r="L12" s="15"/>
      <c r="M12" s="15"/>
    </row>
    <row r="13" spans="1:13" s="16" customFormat="1" ht="21.75" customHeight="1">
      <c r="A13" s="30" t="s">
        <v>24</v>
      </c>
      <c r="B13" s="18"/>
      <c r="C13" s="30" t="s">
        <v>24</v>
      </c>
      <c r="D13" s="20"/>
      <c r="E13" s="20"/>
      <c r="F13" s="21"/>
      <c r="G13" s="21"/>
      <c r="H13" s="21"/>
      <c r="I13" s="21"/>
      <c r="J13" s="21"/>
      <c r="K13" s="31"/>
      <c r="L13" s="32"/>
      <c r="M13" s="32"/>
    </row>
    <row r="14" spans="1:13" s="16" customFormat="1" ht="43.5" customHeight="1">
      <c r="A14" s="33" t="s">
        <v>25</v>
      </c>
      <c r="B14" s="34">
        <v>274.3605769895843</v>
      </c>
      <c r="C14" s="35" t="s">
        <v>26</v>
      </c>
      <c r="D14" s="36"/>
      <c r="E14" s="36" t="s">
        <v>27</v>
      </c>
      <c r="F14" s="37">
        <v>344.40991435209673</v>
      </c>
      <c r="G14" s="38">
        <v>340.0979133312713</v>
      </c>
      <c r="H14" s="38">
        <v>335.00542736743984</v>
      </c>
      <c r="I14" s="38">
        <v>335.9968992755044</v>
      </c>
      <c r="J14" s="38">
        <v>347.2939526581151</v>
      </c>
      <c r="K14" s="39" t="s">
        <v>28</v>
      </c>
      <c r="L14" s="40"/>
      <c r="M14" s="40"/>
    </row>
    <row r="15" spans="1:13" s="16" customFormat="1" ht="66.75" customHeight="1">
      <c r="A15" s="33"/>
      <c r="B15" s="41"/>
      <c r="C15" s="35" t="s">
        <v>29</v>
      </c>
      <c r="D15" s="36"/>
      <c r="E15" s="36" t="s">
        <v>30</v>
      </c>
      <c r="F15" s="38"/>
      <c r="G15" s="38"/>
      <c r="H15" s="38">
        <f>'[1]Core Allowed + Exit Cap Allce'!D74</f>
        <v>0</v>
      </c>
      <c r="I15" s="38">
        <f>'[1]Core Allowed + Exit Cap Allce'!E74</f>
        <v>0</v>
      </c>
      <c r="J15" s="38">
        <f>'[1]Core Allowed + Exit Cap Allce'!F74</f>
        <v>0</v>
      </c>
      <c r="K15" s="42" t="s">
        <v>143</v>
      </c>
      <c r="L15" s="40"/>
      <c r="M15" s="40"/>
    </row>
    <row r="16" spans="1:13" s="16" customFormat="1" ht="49.5" customHeight="1">
      <c r="A16" s="33"/>
      <c r="B16" s="41"/>
      <c r="C16" s="35" t="s">
        <v>31</v>
      </c>
      <c r="D16" s="36"/>
      <c r="E16" s="36" t="s">
        <v>32</v>
      </c>
      <c r="F16" s="38"/>
      <c r="G16" s="38"/>
      <c r="H16" s="38">
        <v>0.32921603097845425</v>
      </c>
      <c r="I16" s="38"/>
      <c r="J16" s="38"/>
      <c r="K16" s="39" t="s">
        <v>33</v>
      </c>
      <c r="L16" s="40"/>
      <c r="M16" s="40"/>
    </row>
    <row r="17" spans="1:13" s="16" customFormat="1" ht="21.75" customHeight="1" thickBot="1">
      <c r="A17" s="43" t="s">
        <v>34</v>
      </c>
      <c r="B17" s="44">
        <v>1.2609</v>
      </c>
      <c r="C17" s="45" t="s">
        <v>34</v>
      </c>
      <c r="D17" s="46" t="s">
        <v>35</v>
      </c>
      <c r="E17" s="46"/>
      <c r="F17" s="47">
        <v>1.1630061243337717</v>
      </c>
      <c r="G17" s="47">
        <v>1.1942948489494827</v>
      </c>
      <c r="H17" s="47">
        <v>1.2295265469934926</v>
      </c>
      <c r="I17" s="47">
        <v>1.2673344883135427</v>
      </c>
      <c r="J17" s="47">
        <v>1.3053545229629488</v>
      </c>
      <c r="K17" s="48"/>
      <c r="L17" s="40"/>
      <c r="M17" s="40"/>
    </row>
    <row r="18" spans="1:13" s="16" customFormat="1" ht="21.75" customHeight="1" thickBot="1">
      <c r="A18" s="49" t="s">
        <v>36</v>
      </c>
      <c r="B18" s="50">
        <f>SUM(B14:B16)*B17</f>
        <v>345.9412515261668</v>
      </c>
      <c r="C18" s="51" t="s">
        <v>36</v>
      </c>
      <c r="D18" s="52" t="s">
        <v>37</v>
      </c>
      <c r="E18" s="52"/>
      <c r="F18" s="53">
        <f>SUM(F14:F16)*F17</f>
        <v>400.5508396727583</v>
      </c>
      <c r="G18" s="53">
        <f>SUM(G14:G16)*G17</f>
        <v>406.1771860300049</v>
      </c>
      <c r="H18" s="53">
        <f>SUM(H14:H16)*H17</f>
        <v>412.3028461849514</v>
      </c>
      <c r="I18" s="53">
        <f>SUM(I14:I16)*I17</f>
        <v>425.8204584182583</v>
      </c>
      <c r="J18" s="53">
        <f>SUM(J14:J16)*J17</f>
        <v>453.34173189995073</v>
      </c>
      <c r="K18" s="54" t="s">
        <v>38</v>
      </c>
      <c r="L18" s="40"/>
      <c r="M18" s="40"/>
    </row>
    <row r="19" spans="1:13" s="16" customFormat="1" ht="45.75" customHeight="1" thickBot="1">
      <c r="A19" s="49" t="s">
        <v>39</v>
      </c>
      <c r="B19" s="55">
        <f>SUM(B20:B23)</f>
        <v>-0.4361083999999964</v>
      </c>
      <c r="C19" s="51" t="s">
        <v>39</v>
      </c>
      <c r="D19" s="52" t="s">
        <v>40</v>
      </c>
      <c r="E19" s="52"/>
      <c r="F19" s="53">
        <f>SUM(F20:F23)</f>
        <v>0</v>
      </c>
      <c r="G19" s="53">
        <f>SUM(G20:G23)</f>
        <v>0</v>
      </c>
      <c r="H19" s="53">
        <f>SUM(H20:H23)</f>
        <v>-0.053785395306087946</v>
      </c>
      <c r="I19" s="53">
        <f>SUM(I20:I23)</f>
        <v>0.13871707666127203</v>
      </c>
      <c r="J19" s="53">
        <f>SUM(J20:J23)</f>
        <v>0</v>
      </c>
      <c r="K19" s="56" t="s">
        <v>142</v>
      </c>
      <c r="L19" s="40"/>
      <c r="M19" s="40"/>
    </row>
    <row r="20" spans="1:13" s="16" customFormat="1" ht="21.75" customHeight="1">
      <c r="A20" s="57" t="s">
        <v>41</v>
      </c>
      <c r="B20" s="58">
        <v>-1.3225139999999962</v>
      </c>
      <c r="C20" s="57" t="s">
        <v>41</v>
      </c>
      <c r="D20" s="59"/>
      <c r="E20" s="59" t="s">
        <v>42</v>
      </c>
      <c r="F20" s="37"/>
      <c r="G20" s="37"/>
      <c r="H20" s="37">
        <v>-0.23962163197850966</v>
      </c>
      <c r="I20" s="37">
        <v>-0.07186542053482461</v>
      </c>
      <c r="J20" s="37"/>
      <c r="K20" s="60"/>
      <c r="L20" s="40"/>
      <c r="M20" s="40"/>
    </row>
    <row r="21" spans="1:13" s="16" customFormat="1" ht="21.75" customHeight="1">
      <c r="A21" s="61" t="s">
        <v>43</v>
      </c>
      <c r="B21" s="34">
        <v>-0.140963</v>
      </c>
      <c r="C21" s="61" t="s">
        <v>43</v>
      </c>
      <c r="D21" s="36"/>
      <c r="E21" s="36" t="s">
        <v>44</v>
      </c>
      <c r="F21" s="37"/>
      <c r="G21" s="37"/>
      <c r="H21" s="37">
        <v>0.2530000972674187</v>
      </c>
      <c r="I21" s="37">
        <v>0.2589466154442163</v>
      </c>
      <c r="J21" s="37"/>
      <c r="K21" s="62"/>
      <c r="L21" s="40"/>
      <c r="M21" s="40"/>
    </row>
    <row r="22" spans="1:13" s="16" customFormat="1" ht="21.75" customHeight="1">
      <c r="A22" s="61" t="s">
        <v>45</v>
      </c>
      <c r="B22" s="34">
        <v>1.0269935999999997</v>
      </c>
      <c r="C22" s="61" t="s">
        <v>45</v>
      </c>
      <c r="D22" s="36"/>
      <c r="E22" s="36" t="s">
        <v>46</v>
      </c>
      <c r="F22" s="37"/>
      <c r="G22" s="37"/>
      <c r="H22" s="37">
        <v>-0.06716386059499696</v>
      </c>
      <c r="I22" s="37">
        <v>-0.04836411824811967</v>
      </c>
      <c r="J22" s="37"/>
      <c r="K22" s="42"/>
      <c r="L22" s="40"/>
      <c r="M22" s="40"/>
    </row>
    <row r="23" spans="1:13" s="16" customFormat="1" ht="50.25" customHeight="1" thickBot="1">
      <c r="A23" s="63" t="s">
        <v>47</v>
      </c>
      <c r="B23" s="64">
        <v>0.000375</v>
      </c>
      <c r="C23" s="63" t="s">
        <v>47</v>
      </c>
      <c r="D23" s="65"/>
      <c r="E23" s="66" t="s">
        <v>48</v>
      </c>
      <c r="F23" s="37"/>
      <c r="G23" s="37"/>
      <c r="H23" s="37">
        <v>0</v>
      </c>
      <c r="I23" s="37"/>
      <c r="J23" s="37"/>
      <c r="K23" s="67"/>
      <c r="L23" s="40"/>
      <c r="M23" s="40"/>
    </row>
    <row r="24" spans="1:13" s="16" customFormat="1" ht="38.25" customHeight="1" thickBot="1">
      <c r="A24" s="49" t="s">
        <v>49</v>
      </c>
      <c r="B24" s="50">
        <v>8.69538369</v>
      </c>
      <c r="C24" s="51" t="s">
        <v>50</v>
      </c>
      <c r="D24" s="52" t="s">
        <v>51</v>
      </c>
      <c r="E24" s="52"/>
      <c r="F24" s="53"/>
      <c r="G24" s="53"/>
      <c r="H24" s="53">
        <v>-6.301484384979344</v>
      </c>
      <c r="I24" s="53">
        <v>-6.250497119663824</v>
      </c>
      <c r="J24" s="53">
        <v>-6.458066997628393</v>
      </c>
      <c r="K24" s="56" t="s">
        <v>52</v>
      </c>
      <c r="L24" s="40"/>
      <c r="M24" s="40"/>
    </row>
    <row r="25" spans="1:13" s="16" customFormat="1" ht="21.75" customHeight="1" thickBot="1">
      <c r="A25" s="49" t="s">
        <v>53</v>
      </c>
      <c r="B25" s="50">
        <v>-6.462649543636061</v>
      </c>
      <c r="C25" s="51" t="s">
        <v>54</v>
      </c>
      <c r="D25" s="52" t="s">
        <v>55</v>
      </c>
      <c r="E25" s="52"/>
      <c r="F25" s="53"/>
      <c r="G25" s="53"/>
      <c r="H25" s="53">
        <f>'[1]BMt'!D11</f>
        <v>0</v>
      </c>
      <c r="I25" s="53">
        <f>'[1]BMt'!E11</f>
        <v>0</v>
      </c>
      <c r="J25" s="53">
        <f>'[1]BMt'!F11</f>
        <v>0</v>
      </c>
      <c r="K25" s="56" t="s">
        <v>56</v>
      </c>
      <c r="L25" s="40"/>
      <c r="M25" s="40"/>
    </row>
    <row r="26" spans="1:13" s="16" customFormat="1" ht="21.75" customHeight="1" thickBot="1">
      <c r="A26" s="68" t="s">
        <v>57</v>
      </c>
      <c r="B26" s="69">
        <v>10.54922613075</v>
      </c>
      <c r="C26" s="70" t="s">
        <v>58</v>
      </c>
      <c r="D26" s="71" t="s">
        <v>59</v>
      </c>
      <c r="E26" s="71"/>
      <c r="F26" s="72"/>
      <c r="G26" s="73"/>
      <c r="H26" s="73">
        <f>SUM(H27:H28)</f>
        <v>-0.09928666347042248</v>
      </c>
      <c r="I26" s="73">
        <f>SUM(I27:I28)</f>
        <v>-0.6936222944561315</v>
      </c>
      <c r="J26" s="73">
        <f>SUM(J27:J28)</f>
        <v>-1.3671342771758566</v>
      </c>
      <c r="K26" s="74" t="s">
        <v>60</v>
      </c>
      <c r="L26" s="40"/>
      <c r="M26" s="40"/>
    </row>
    <row r="27" spans="1:13" s="16" customFormat="1" ht="68.25" customHeight="1" thickBot="1">
      <c r="A27" s="49" t="s">
        <v>61</v>
      </c>
      <c r="B27" s="50">
        <v>3.5108170505099996</v>
      </c>
      <c r="C27" s="61" t="s">
        <v>62</v>
      </c>
      <c r="D27" s="36"/>
      <c r="E27" s="36" t="s">
        <v>63</v>
      </c>
      <c r="F27" s="75"/>
      <c r="G27" s="76"/>
      <c r="H27" s="77">
        <v>-0.6271736793385334</v>
      </c>
      <c r="I27" s="77">
        <v>-1.0988717120134368</v>
      </c>
      <c r="J27" s="77">
        <v>-1.5980432327859637</v>
      </c>
      <c r="K27" s="78" t="s">
        <v>64</v>
      </c>
      <c r="L27" s="40"/>
      <c r="M27" s="40"/>
    </row>
    <row r="28" spans="1:13" s="16" customFormat="1" ht="71.25" customHeight="1" thickBot="1">
      <c r="A28" s="79"/>
      <c r="B28" s="80"/>
      <c r="C28" s="63" t="s">
        <v>65</v>
      </c>
      <c r="D28" s="65"/>
      <c r="E28" s="65" t="s">
        <v>66</v>
      </c>
      <c r="F28" s="37"/>
      <c r="G28" s="81"/>
      <c r="H28" s="82">
        <v>0.5278870158681109</v>
      </c>
      <c r="I28" s="82">
        <v>0.40524941755730526</v>
      </c>
      <c r="J28" s="82">
        <v>0.23090895561010719</v>
      </c>
      <c r="K28" s="83" t="s">
        <v>67</v>
      </c>
      <c r="L28" s="40"/>
      <c r="M28" s="40"/>
    </row>
    <row r="29" spans="1:13" s="16" customFormat="1" ht="30.75" customHeight="1" thickBot="1">
      <c r="A29" s="49" t="s">
        <v>68</v>
      </c>
      <c r="B29" s="50">
        <v>1.6721047079999996</v>
      </c>
      <c r="C29" s="51" t="s">
        <v>68</v>
      </c>
      <c r="D29" s="52" t="s">
        <v>69</v>
      </c>
      <c r="E29" s="52"/>
      <c r="F29" s="53"/>
      <c r="G29" s="53"/>
      <c r="H29" s="53">
        <v>1.2846226123527231</v>
      </c>
      <c r="I29" s="53">
        <v>0.8380781183109637</v>
      </c>
      <c r="J29" s="53">
        <v>0.3737406566632232</v>
      </c>
      <c r="K29" s="56" t="s">
        <v>70</v>
      </c>
      <c r="L29" s="40"/>
      <c r="M29" s="40"/>
    </row>
    <row r="30" spans="1:13" s="16" customFormat="1" ht="21.75" customHeight="1" thickBot="1">
      <c r="A30" s="49" t="s">
        <v>71</v>
      </c>
      <c r="B30" s="50">
        <v>0.35350874999999987</v>
      </c>
      <c r="C30" s="51" t="s">
        <v>71</v>
      </c>
      <c r="D30" s="52" t="s">
        <v>72</v>
      </c>
      <c r="E30" s="52"/>
      <c r="F30" s="53">
        <v>1.2120299999999995</v>
      </c>
      <c r="G30" s="53"/>
      <c r="H30" s="53"/>
      <c r="I30" s="53">
        <v>0</v>
      </c>
      <c r="J30" s="53">
        <v>0</v>
      </c>
      <c r="K30" s="56" t="s">
        <v>73</v>
      </c>
      <c r="L30" s="40"/>
      <c r="M30" s="40"/>
    </row>
    <row r="31" spans="1:13" s="16" customFormat="1" ht="21.75" customHeight="1" thickBot="1">
      <c r="A31" s="49" t="s">
        <v>74</v>
      </c>
      <c r="B31" s="50">
        <v>0.39902568</v>
      </c>
      <c r="C31" s="51" t="s">
        <v>75</v>
      </c>
      <c r="D31" s="52" t="s">
        <v>76</v>
      </c>
      <c r="E31" s="52"/>
      <c r="F31" s="53">
        <v>0.4</v>
      </c>
      <c r="G31" s="53">
        <v>0.4</v>
      </c>
      <c r="H31" s="53">
        <v>0.4</v>
      </c>
      <c r="I31" s="53">
        <v>0.4</v>
      </c>
      <c r="J31" s="53">
        <v>0.4</v>
      </c>
      <c r="K31" s="56" t="s">
        <v>77</v>
      </c>
      <c r="L31" s="40"/>
      <c r="M31" s="40"/>
    </row>
    <row r="32" spans="1:13" s="16" customFormat="1" ht="40.5" customHeight="1" thickBot="1">
      <c r="A32" s="49" t="s">
        <v>78</v>
      </c>
      <c r="B32" s="50">
        <v>-3.7101781857984473</v>
      </c>
      <c r="C32" s="51" t="s">
        <v>78</v>
      </c>
      <c r="D32" s="52" t="s">
        <v>79</v>
      </c>
      <c r="E32" s="52"/>
      <c r="F32" s="53">
        <f>-B85</f>
        <v>-1.71812717208776</v>
      </c>
      <c r="G32" s="53"/>
      <c r="H32" s="53">
        <f>-F83</f>
        <v>-3.652848380137216</v>
      </c>
      <c r="I32" s="53"/>
      <c r="J32" s="53"/>
      <c r="K32" s="54" t="s">
        <v>80</v>
      </c>
      <c r="L32" s="40"/>
      <c r="M32" s="40"/>
    </row>
    <row r="33" spans="1:13" s="16" customFormat="1" ht="45" customHeight="1" thickBot="1">
      <c r="A33" s="49" t="s">
        <v>81</v>
      </c>
      <c r="B33" s="50">
        <f>B18+B19+B24+B25+B26+B27+B29+B30+B31+B32</f>
        <v>360.5123814059923</v>
      </c>
      <c r="C33" s="51" t="s">
        <v>81</v>
      </c>
      <c r="D33" s="52" t="s">
        <v>82</v>
      </c>
      <c r="E33" s="52"/>
      <c r="F33" s="53">
        <f>F18+F19+F24+F25+F26+F29+F30+F31+F32</f>
        <v>400.44474250067054</v>
      </c>
      <c r="G33" s="53">
        <f>G18+G19+G24+G25+G26+G29+G30+G31+G32</f>
        <v>406.5771860300049</v>
      </c>
      <c r="H33" s="53">
        <f>H18+H19+H24+H25+H26+H29+H30+H31+H32</f>
        <v>403.88006397341104</v>
      </c>
      <c r="I33" s="53">
        <f>I18+I19+I24+I25+I26+I29+I30+I31+I32</f>
        <v>420.2531341991106</v>
      </c>
      <c r="J33" s="53">
        <f>J18+J19+J24+J25+J26+J29+J30+J31+J32</f>
        <v>446.2902712818097</v>
      </c>
      <c r="K33" s="54" t="s">
        <v>83</v>
      </c>
      <c r="L33" s="40"/>
      <c r="M33" s="40"/>
    </row>
    <row r="34" spans="1:13" s="16" customFormat="1" ht="57.75" customHeight="1" thickBot="1">
      <c r="A34" s="49" t="s">
        <v>84</v>
      </c>
      <c r="B34" s="50">
        <v>362.1968198099999</v>
      </c>
      <c r="C34" s="51" t="s">
        <v>84</v>
      </c>
      <c r="D34" s="52" t="s">
        <v>85</v>
      </c>
      <c r="E34" s="52"/>
      <c r="F34" s="53">
        <v>404.04271103083744</v>
      </c>
      <c r="G34" s="53">
        <f>G33</f>
        <v>406.5771860300049</v>
      </c>
      <c r="H34" s="53">
        <f>H33</f>
        <v>403.88006397341104</v>
      </c>
      <c r="I34" s="53">
        <f>I33</f>
        <v>420.2531341991106</v>
      </c>
      <c r="J34" s="53">
        <f>J33</f>
        <v>446.2902712818097</v>
      </c>
      <c r="K34" s="56" t="s">
        <v>86</v>
      </c>
      <c r="L34" s="40"/>
      <c r="M34" s="40"/>
    </row>
    <row r="35" spans="1:13" s="16" customFormat="1" ht="45" customHeight="1" thickBot="1">
      <c r="A35" s="84" t="s">
        <v>87</v>
      </c>
      <c r="B35" s="85">
        <f>B34-B33</f>
        <v>1.684438404007608</v>
      </c>
      <c r="C35" s="86"/>
      <c r="D35" s="87" t="s">
        <v>88</v>
      </c>
      <c r="E35" s="87"/>
      <c r="F35" s="88">
        <f>F34-F33</f>
        <v>3.597968530166895</v>
      </c>
      <c r="G35" s="88">
        <f>G34-G33</f>
        <v>0</v>
      </c>
      <c r="H35" s="88">
        <f>H34-H33</f>
        <v>0</v>
      </c>
      <c r="I35" s="88">
        <f>I34-I33</f>
        <v>0</v>
      </c>
      <c r="J35" s="88">
        <f>J34-J33</f>
        <v>0</v>
      </c>
      <c r="K35" s="56" t="s">
        <v>89</v>
      </c>
      <c r="L35" s="40"/>
      <c r="M35" s="40"/>
    </row>
    <row r="36" spans="1:13" s="16" customFormat="1" ht="21.75" customHeight="1" thickBot="1">
      <c r="A36" s="84" t="s">
        <v>90</v>
      </c>
      <c r="B36" s="89">
        <v>0.05</v>
      </c>
      <c r="C36" s="86" t="s">
        <v>91</v>
      </c>
      <c r="D36" s="87"/>
      <c r="E36" s="87"/>
      <c r="F36" s="90">
        <v>0.122</v>
      </c>
      <c r="G36" s="90">
        <v>0.03837878930160049</v>
      </c>
      <c r="H36" s="90">
        <v>0.01952595705730561</v>
      </c>
      <c r="I36" s="90">
        <v>0.06939039300927746</v>
      </c>
      <c r="J36" s="90">
        <v>0.09328464281622259</v>
      </c>
      <c r="K36" s="56"/>
      <c r="L36" s="40"/>
      <c r="M36" s="40"/>
    </row>
    <row r="37" spans="1:13" s="16" customFormat="1" ht="15.75">
      <c r="A37" s="91"/>
      <c r="B37" s="91"/>
      <c r="C37" s="92"/>
      <c r="D37" s="93"/>
      <c r="E37" s="93"/>
      <c r="F37" s="94"/>
      <c r="G37" s="94"/>
      <c r="H37" s="94"/>
      <c r="I37" s="94"/>
      <c r="J37" s="94"/>
      <c r="K37" s="95"/>
      <c r="L37" s="40"/>
      <c r="M37" s="40"/>
    </row>
    <row r="38" spans="1:13" s="16" customFormat="1" ht="16.5" thickBot="1">
      <c r="A38" s="91"/>
      <c r="B38" s="91"/>
      <c r="C38" s="92"/>
      <c r="D38" s="93"/>
      <c r="E38" s="93"/>
      <c r="F38" s="94"/>
      <c r="G38" s="94"/>
      <c r="H38" s="94"/>
      <c r="I38" s="94"/>
      <c r="J38" s="94"/>
      <c r="K38" s="95"/>
      <c r="L38" s="40"/>
      <c r="M38" s="40"/>
    </row>
    <row r="39" spans="1:13" s="16" customFormat="1" ht="16.5" thickBot="1">
      <c r="A39" s="96" t="s">
        <v>92</v>
      </c>
      <c r="B39" s="97"/>
      <c r="C39" s="98"/>
      <c r="D39" s="99"/>
      <c r="E39" s="99"/>
      <c r="F39" s="99"/>
      <c r="G39" s="99"/>
      <c r="H39" s="99"/>
      <c r="I39" s="99"/>
      <c r="J39" s="99"/>
      <c r="K39" s="100"/>
      <c r="L39" s="15"/>
      <c r="M39" s="15"/>
    </row>
    <row r="40" spans="1:13" s="16" customFormat="1" ht="48.75" customHeight="1">
      <c r="A40" s="101" t="s">
        <v>93</v>
      </c>
      <c r="B40" s="102">
        <v>12.660163526166727</v>
      </c>
      <c r="C40" s="101" t="s">
        <v>93</v>
      </c>
      <c r="D40" s="103"/>
      <c r="E40" s="103"/>
      <c r="F40" s="104">
        <f>'[1]Core Allowed + Exit Cap Allce'!D68</f>
        <v>26.74914085967675</v>
      </c>
      <c r="G40" s="104">
        <f>'[1]Core Allowed + Exit Cap Allce'!E68</f>
        <v>27.539244921926123</v>
      </c>
      <c r="H40" s="104">
        <f>'[1]Core Allowed + Exit Cap Allce'!F68</f>
        <v>28.35288217366994</v>
      </c>
      <c r="I40" s="104">
        <f>'[1]Core Allowed + Exit Cap Allce'!G68</f>
        <v>29.22473330051029</v>
      </c>
      <c r="J40" s="104">
        <f>'[1]Core Allowed + Exit Cap Allce'!H68</f>
        <v>30.1014752995256</v>
      </c>
      <c r="K40" s="60" t="s">
        <v>94</v>
      </c>
      <c r="L40" s="40"/>
      <c r="M40" s="40"/>
    </row>
    <row r="41" spans="1:13" s="16" customFormat="1" ht="15">
      <c r="A41" s="105" t="s">
        <v>95</v>
      </c>
      <c r="B41" s="106"/>
      <c r="C41" s="105" t="s">
        <v>95</v>
      </c>
      <c r="D41" s="107"/>
      <c r="E41" s="107"/>
      <c r="F41" s="108"/>
      <c r="G41" s="109"/>
      <c r="H41" s="109">
        <v>-6.301484384979344</v>
      </c>
      <c r="I41" s="109">
        <v>-6.250497119663824</v>
      </c>
      <c r="J41" s="109">
        <v>-6.458066997628393</v>
      </c>
      <c r="K41" s="62" t="s">
        <v>149</v>
      </c>
      <c r="L41" s="40"/>
      <c r="M41" s="40"/>
    </row>
    <row r="42" spans="1:13" s="16" customFormat="1" ht="35.25" customHeight="1">
      <c r="A42" s="110" t="s">
        <v>78</v>
      </c>
      <c r="B42" s="111"/>
      <c r="C42" s="110" t="s">
        <v>78</v>
      </c>
      <c r="D42" s="112"/>
      <c r="E42" s="112"/>
      <c r="F42" s="113">
        <f>-B94</f>
        <v>0.17187804389006026</v>
      </c>
      <c r="G42" s="113"/>
      <c r="H42" s="113">
        <f>-F94</f>
        <v>0.0028598386821502638</v>
      </c>
      <c r="I42" s="113">
        <f>-G94</f>
        <v>0</v>
      </c>
      <c r="J42" s="113">
        <f>-H94</f>
        <v>0</v>
      </c>
      <c r="K42" s="42" t="s">
        <v>97</v>
      </c>
      <c r="L42" s="114"/>
      <c r="M42" s="40"/>
    </row>
    <row r="43" spans="1:13" s="16" customFormat="1" ht="16.5" thickBot="1">
      <c r="A43" s="115" t="s">
        <v>98</v>
      </c>
      <c r="B43" s="116">
        <f>SUM(B40:B42)</f>
        <v>12.660163526166727</v>
      </c>
      <c r="C43" s="115" t="s">
        <v>98</v>
      </c>
      <c r="D43" s="117"/>
      <c r="E43" s="117"/>
      <c r="F43" s="118">
        <f>SUM(F40:F42)</f>
        <v>26.92101890356681</v>
      </c>
      <c r="G43" s="118">
        <f>SUM(G40:G42)</f>
        <v>27.539244921926123</v>
      </c>
      <c r="H43" s="118">
        <f>SUM(H40:H42)</f>
        <v>22.054257627372746</v>
      </c>
      <c r="I43" s="118">
        <f>SUM(I40:I42)</f>
        <v>22.974236180846468</v>
      </c>
      <c r="J43" s="118">
        <f>SUM(J40:J42)</f>
        <v>23.643408301897207</v>
      </c>
      <c r="K43" s="119"/>
      <c r="L43" s="40"/>
      <c r="M43" s="40"/>
    </row>
    <row r="44" spans="1:13" s="16" customFormat="1" ht="51.75" customHeight="1" thickBot="1">
      <c r="A44" s="115" t="s">
        <v>99</v>
      </c>
      <c r="B44" s="116">
        <v>12.491655640000001</v>
      </c>
      <c r="C44" s="115" t="s">
        <v>99</v>
      </c>
      <c r="D44" s="117"/>
      <c r="E44" s="117"/>
      <c r="F44" s="120">
        <v>26.918202030675047</v>
      </c>
      <c r="G44" s="118">
        <f>G43</f>
        <v>27.539244921926123</v>
      </c>
      <c r="H44" s="118">
        <f>H43</f>
        <v>22.054257627372746</v>
      </c>
      <c r="I44" s="118">
        <f>I43</f>
        <v>22.974236180846468</v>
      </c>
      <c r="J44" s="118">
        <f>J43</f>
        <v>23.643408301897207</v>
      </c>
      <c r="K44" s="56" t="s">
        <v>86</v>
      </c>
      <c r="L44" s="40"/>
      <c r="M44" s="40"/>
    </row>
    <row r="45" spans="1:13" s="16" customFormat="1" ht="39" customHeight="1" thickBot="1">
      <c r="A45" s="121" t="s">
        <v>100</v>
      </c>
      <c r="B45" s="122">
        <f>B44-B43</f>
        <v>-0.16850788616672574</v>
      </c>
      <c r="C45" s="121" t="s">
        <v>100</v>
      </c>
      <c r="D45" s="112"/>
      <c r="E45" s="112"/>
      <c r="F45" s="123">
        <f>F44-F43</f>
        <v>-0.0028168728917634667</v>
      </c>
      <c r="G45" s="123">
        <f>G44-G43</f>
        <v>0</v>
      </c>
      <c r="H45" s="123">
        <f>H44-H43</f>
        <v>0</v>
      </c>
      <c r="I45" s="123">
        <f>I44-I43</f>
        <v>0</v>
      </c>
      <c r="J45" s="123">
        <f>J44-J43</f>
        <v>0</v>
      </c>
      <c r="K45" s="56" t="s">
        <v>101</v>
      </c>
      <c r="L45" s="40"/>
      <c r="M45" s="40"/>
    </row>
    <row r="46" spans="1:13" s="16" customFormat="1" ht="39.75" customHeight="1" thickBot="1">
      <c r="A46" s="124" t="s">
        <v>90</v>
      </c>
      <c r="B46" s="125"/>
      <c r="C46" s="124" t="s">
        <v>90</v>
      </c>
      <c r="D46" s="65"/>
      <c r="E46" s="65"/>
      <c r="F46" s="126">
        <v>0.083</v>
      </c>
      <c r="G46" s="126">
        <v>0.0692</v>
      </c>
      <c r="H46" s="126">
        <v>-0.1898168063973649</v>
      </c>
      <c r="I46" s="126">
        <v>0.07488181186969996</v>
      </c>
      <c r="J46" s="126">
        <v>0.058134983656966545</v>
      </c>
      <c r="K46" s="67" t="s">
        <v>102</v>
      </c>
      <c r="L46" s="40"/>
      <c r="M46" s="40"/>
    </row>
    <row r="47" spans="1:13" s="16" customFormat="1" ht="15" customHeight="1">
      <c r="A47" s="91"/>
      <c r="B47" s="91"/>
      <c r="C47" s="127"/>
      <c r="D47" s="93"/>
      <c r="E47" s="93"/>
      <c r="F47" s="128"/>
      <c r="G47" s="128"/>
      <c r="H47" s="128"/>
      <c r="I47" s="128"/>
      <c r="J47" s="128"/>
      <c r="K47" s="95"/>
      <c r="L47" s="40"/>
      <c r="M47" s="40"/>
    </row>
    <row r="48" spans="1:13" s="16" customFormat="1" ht="15.75" thickBot="1">
      <c r="A48" s="129"/>
      <c r="B48" s="129"/>
      <c r="C48" s="130"/>
      <c r="D48" s="131"/>
      <c r="E48" s="131"/>
      <c r="F48" s="132"/>
      <c r="G48" s="132"/>
      <c r="H48" s="132"/>
      <c r="I48" s="132"/>
      <c r="J48" s="132"/>
      <c r="K48" s="95"/>
      <c r="L48" s="40"/>
      <c r="M48" s="40"/>
    </row>
    <row r="49" spans="1:13" s="16" customFormat="1" ht="16.5" thickBot="1">
      <c r="A49" s="96" t="s">
        <v>103</v>
      </c>
      <c r="B49" s="97"/>
      <c r="C49" s="98"/>
      <c r="D49" s="99"/>
      <c r="E49" s="99"/>
      <c r="F49" s="99"/>
      <c r="G49" s="99"/>
      <c r="H49" s="99"/>
      <c r="I49" s="99"/>
      <c r="J49" s="99"/>
      <c r="K49" s="100"/>
      <c r="L49" s="40"/>
      <c r="M49" s="40"/>
    </row>
    <row r="50" spans="1:13" s="16" customFormat="1" ht="36" customHeight="1" thickBot="1">
      <c r="A50" s="133" t="s">
        <v>104</v>
      </c>
      <c r="B50" s="134">
        <f>B33-B43</f>
        <v>347.85221787982556</v>
      </c>
      <c r="C50" s="135"/>
      <c r="D50" s="136"/>
      <c r="E50" s="137"/>
      <c r="F50" s="138">
        <f aca="true" t="shared" si="0" ref="F50:J51">F33-F43</f>
        <v>373.52372359710375</v>
      </c>
      <c r="G50" s="138">
        <f t="shared" si="0"/>
        <v>379.03794110807877</v>
      </c>
      <c r="H50" s="138">
        <f t="shared" si="0"/>
        <v>381.8258063460383</v>
      </c>
      <c r="I50" s="138">
        <f t="shared" si="0"/>
        <v>397.27889801826416</v>
      </c>
      <c r="J50" s="138">
        <f t="shared" si="0"/>
        <v>422.6468629799125</v>
      </c>
      <c r="K50" s="60" t="s">
        <v>105</v>
      </c>
      <c r="L50" s="40"/>
      <c r="M50" s="40"/>
    </row>
    <row r="51" spans="1:13" s="16" customFormat="1" ht="33.75" customHeight="1">
      <c r="A51" s="115" t="s">
        <v>106</v>
      </c>
      <c r="B51" s="139">
        <f>B34-B44</f>
        <v>349.70516416999993</v>
      </c>
      <c r="C51" s="140"/>
      <c r="D51" s="141"/>
      <c r="E51" s="117"/>
      <c r="F51" s="118">
        <f t="shared" si="0"/>
        <v>377.1245090001624</v>
      </c>
      <c r="G51" s="118">
        <f t="shared" si="0"/>
        <v>379.03794110807877</v>
      </c>
      <c r="H51" s="118">
        <f t="shared" si="0"/>
        <v>381.8258063460383</v>
      </c>
      <c r="I51" s="118">
        <f t="shared" si="0"/>
        <v>397.27889801826416</v>
      </c>
      <c r="J51" s="118">
        <f t="shared" si="0"/>
        <v>422.6468629799125</v>
      </c>
      <c r="K51" s="60" t="s">
        <v>107</v>
      </c>
      <c r="L51" s="40"/>
      <c r="M51" s="40"/>
    </row>
    <row r="52" spans="1:13" s="16" customFormat="1" ht="15">
      <c r="A52" s="121" t="s">
        <v>108</v>
      </c>
      <c r="B52" s="142">
        <f>B51-B50</f>
        <v>1.8529462901743727</v>
      </c>
      <c r="C52" s="143"/>
      <c r="D52" s="144"/>
      <c r="E52" s="112"/>
      <c r="F52" s="145">
        <f>F51-F50</f>
        <v>3.6007854030586373</v>
      </c>
      <c r="G52" s="145">
        <f>G51-G50</f>
        <v>0</v>
      </c>
      <c r="H52" s="145">
        <f>H51-H50</f>
        <v>0</v>
      </c>
      <c r="I52" s="145">
        <f>I51-I50</f>
        <v>0</v>
      </c>
      <c r="J52" s="145">
        <f>J51-J50</f>
        <v>0</v>
      </c>
      <c r="K52" s="42"/>
      <c r="L52" s="40"/>
      <c r="M52" s="40"/>
    </row>
    <row r="53" spans="1:13" s="16" customFormat="1" ht="50.25" customHeight="1" thickBot="1">
      <c r="A53" s="124" t="s">
        <v>90</v>
      </c>
      <c r="B53" s="146">
        <v>0.05</v>
      </c>
      <c r="C53" s="147" t="s">
        <v>109</v>
      </c>
      <c r="D53" s="148"/>
      <c r="E53" s="65"/>
      <c r="F53" s="126">
        <v>0.125</v>
      </c>
      <c r="G53" s="126">
        <v>0.0348</v>
      </c>
      <c r="H53" s="126">
        <v>0.03508134552850189</v>
      </c>
      <c r="I53" s="126">
        <v>0.07360028281184348</v>
      </c>
      <c r="J53" s="126">
        <v>0.0948808353394315</v>
      </c>
      <c r="K53" s="67" t="s">
        <v>110</v>
      </c>
      <c r="L53" s="40"/>
      <c r="M53" s="40"/>
    </row>
    <row r="54" spans="1:13" s="16" customFormat="1" ht="15">
      <c r="A54" s="129"/>
      <c r="B54" s="129"/>
      <c r="C54" s="130"/>
      <c r="D54" s="131"/>
      <c r="E54" s="131"/>
      <c r="F54" s="149"/>
      <c r="G54" s="149"/>
      <c r="H54" s="149"/>
      <c r="I54" s="149"/>
      <c r="J54" s="149"/>
      <c r="K54" s="95"/>
      <c r="L54" s="40"/>
      <c r="M54" s="40"/>
    </row>
    <row r="55" s="16" customFormat="1" ht="15.75" thickBot="1">
      <c r="K55" s="150"/>
    </row>
    <row r="56" spans="1:13" s="157" customFormat="1" ht="15.75">
      <c r="A56" s="151"/>
      <c r="B56" s="152"/>
      <c r="C56" s="153"/>
      <c r="D56" s="152"/>
      <c r="E56" s="152"/>
      <c r="F56" s="154"/>
      <c r="G56" s="155"/>
      <c r="H56" s="155"/>
      <c r="I56" s="155"/>
      <c r="J56" s="155"/>
      <c r="K56" s="155"/>
      <c r="L56" s="156"/>
      <c r="M56" s="156"/>
    </row>
    <row r="57" spans="1:13" s="157" customFormat="1" ht="15.75">
      <c r="A57" s="158" t="s">
        <v>111</v>
      </c>
      <c r="B57" s="159">
        <v>-0.065</v>
      </c>
      <c r="C57" s="160"/>
      <c r="D57" s="46"/>
      <c r="E57" s="46"/>
      <c r="F57" s="161">
        <v>-0.03</v>
      </c>
      <c r="G57" s="162">
        <v>-0.03</v>
      </c>
      <c r="H57" s="162">
        <v>-0.03</v>
      </c>
      <c r="I57" s="162">
        <v>-0.03</v>
      </c>
      <c r="J57" s="162">
        <v>-0.03</v>
      </c>
      <c r="K57" s="163" t="s">
        <v>112</v>
      </c>
      <c r="L57" s="129"/>
      <c r="M57" s="129"/>
    </row>
    <row r="58" spans="1:13" s="157" customFormat="1" ht="15.75">
      <c r="A58" s="164"/>
      <c r="B58" s="165"/>
      <c r="C58" s="166"/>
      <c r="D58" s="165"/>
      <c r="E58" s="165"/>
      <c r="F58" s="167"/>
      <c r="G58" s="168"/>
      <c r="H58" s="168"/>
      <c r="I58" s="168"/>
      <c r="J58" s="168"/>
      <c r="K58" s="168"/>
      <c r="L58" s="156"/>
      <c r="M58" s="156"/>
    </row>
    <row r="59" spans="1:13" s="173" customFormat="1" ht="15.75">
      <c r="A59" s="169"/>
      <c r="B59" s="170"/>
      <c r="C59" s="171"/>
      <c r="D59" s="170"/>
      <c r="E59" s="170"/>
      <c r="F59" s="170"/>
      <c r="G59" s="170"/>
      <c r="H59" s="170"/>
      <c r="I59" s="170"/>
      <c r="J59" s="170"/>
      <c r="K59" s="170"/>
      <c r="L59" s="172"/>
      <c r="M59" s="172"/>
    </row>
    <row r="60" spans="1:13" s="157" customFormat="1" ht="15">
      <c r="A60" s="174"/>
      <c r="B60" s="175"/>
      <c r="C60" s="176"/>
      <c r="D60" s="177"/>
      <c r="E60" s="177"/>
      <c r="F60" s="177"/>
      <c r="G60" s="177"/>
      <c r="H60" s="177"/>
      <c r="I60" s="177"/>
      <c r="J60" s="177"/>
      <c r="K60" s="177"/>
      <c r="L60" s="177"/>
      <c r="M60" s="177"/>
    </row>
    <row r="61" spans="1:13" s="157" customFormat="1" ht="16.5" thickBot="1">
      <c r="A61" s="178" t="s">
        <v>113</v>
      </c>
      <c r="B61" s="179"/>
      <c r="C61" s="179"/>
      <c r="D61" s="180"/>
      <c r="E61" s="180"/>
      <c r="F61" s="180"/>
      <c r="G61" s="180"/>
      <c r="H61" s="180"/>
      <c r="I61" s="180"/>
      <c r="J61" s="180"/>
      <c r="K61" s="180"/>
      <c r="L61" s="181"/>
      <c r="M61" s="181"/>
    </row>
    <row r="62" spans="1:13" s="16" customFormat="1" ht="16.5" thickBot="1">
      <c r="A62" s="182" t="s">
        <v>114</v>
      </c>
      <c r="B62" s="183"/>
      <c r="C62" s="184"/>
      <c r="D62" s="185"/>
      <c r="E62" s="185"/>
      <c r="F62" s="99" t="s">
        <v>13</v>
      </c>
      <c r="G62" s="99" t="s">
        <v>14</v>
      </c>
      <c r="H62" s="99" t="s">
        <v>15</v>
      </c>
      <c r="I62" s="99" t="s">
        <v>16</v>
      </c>
      <c r="J62" s="99" t="s">
        <v>17</v>
      </c>
      <c r="K62" s="186" t="s">
        <v>115</v>
      </c>
      <c r="L62" s="187"/>
      <c r="M62" s="187"/>
    </row>
    <row r="63" spans="1:13" s="16" customFormat="1" ht="15" customHeight="1">
      <c r="A63" s="188" t="s">
        <v>116</v>
      </c>
      <c r="B63" s="157"/>
      <c r="C63" s="189" t="s">
        <v>117</v>
      </c>
      <c r="D63" s="189"/>
      <c r="E63" s="190"/>
      <c r="F63" s="170"/>
      <c r="G63" s="170"/>
      <c r="H63" s="170"/>
      <c r="I63" s="170"/>
      <c r="J63" s="170"/>
      <c r="K63" s="191" t="s">
        <v>150</v>
      </c>
      <c r="L63" s="187"/>
      <c r="M63" s="187"/>
    </row>
    <row r="64" spans="1:13" s="16" customFormat="1" ht="15">
      <c r="A64" s="188" t="s">
        <v>116</v>
      </c>
      <c r="B64" s="157"/>
      <c r="C64" s="192" t="s">
        <v>118</v>
      </c>
      <c r="D64" s="193"/>
      <c r="E64" s="193"/>
      <c r="F64" s="193"/>
      <c r="G64" s="193"/>
      <c r="H64" s="193"/>
      <c r="I64" s="193"/>
      <c r="J64" s="193"/>
      <c r="K64" s="194" t="s">
        <v>151</v>
      </c>
      <c r="L64" s="187"/>
      <c r="M64" s="187"/>
    </row>
    <row r="65" spans="1:13" s="16" customFormat="1" ht="15">
      <c r="A65" s="188" t="s">
        <v>116</v>
      </c>
      <c r="B65" s="157"/>
      <c r="C65" s="195" t="s">
        <v>119</v>
      </c>
      <c r="D65" s="190"/>
      <c r="E65" s="190"/>
      <c r="F65" s="196"/>
      <c r="G65" s="197"/>
      <c r="H65" s="197"/>
      <c r="I65" s="197"/>
      <c r="J65" s="197"/>
      <c r="K65" s="198" t="s">
        <v>152</v>
      </c>
      <c r="L65" s="187"/>
      <c r="M65" s="187"/>
    </row>
    <row r="66" spans="1:13" s="16" customFormat="1" ht="15">
      <c r="A66" s="188" t="s">
        <v>116</v>
      </c>
      <c r="B66" s="157"/>
      <c r="C66" s="192" t="s">
        <v>120</v>
      </c>
      <c r="D66" s="190"/>
      <c r="E66" s="190"/>
      <c r="F66" s="199"/>
      <c r="G66" s="199"/>
      <c r="H66" s="199"/>
      <c r="I66" s="199"/>
      <c r="J66" s="199"/>
      <c r="K66" s="198" t="s">
        <v>153</v>
      </c>
      <c r="L66" s="187"/>
      <c r="M66" s="187"/>
    </row>
    <row r="67" spans="1:11" s="16" customFormat="1" ht="15">
      <c r="A67" s="188" t="s">
        <v>116</v>
      </c>
      <c r="B67" s="157"/>
      <c r="C67" s="192" t="s">
        <v>121</v>
      </c>
      <c r="D67" s="157"/>
      <c r="E67" s="157"/>
      <c r="F67" s="157"/>
      <c r="G67" s="157"/>
      <c r="H67" s="157"/>
      <c r="I67" s="157"/>
      <c r="J67" s="157"/>
      <c r="K67" s="194" t="s">
        <v>150</v>
      </c>
    </row>
    <row r="68" spans="1:11" s="16" customFormat="1" ht="15">
      <c r="A68" s="188" t="s">
        <v>116</v>
      </c>
      <c r="B68" s="157"/>
      <c r="C68" s="192" t="s">
        <v>122</v>
      </c>
      <c r="D68" s="157"/>
      <c r="E68" s="157"/>
      <c r="F68" s="157"/>
      <c r="G68" s="157"/>
      <c r="H68" s="157"/>
      <c r="I68" s="157"/>
      <c r="J68" s="157"/>
      <c r="K68" s="194" t="s">
        <v>150</v>
      </c>
    </row>
    <row r="69" spans="1:11" s="16" customFormat="1" ht="15">
      <c r="A69" s="188" t="s">
        <v>123</v>
      </c>
      <c r="B69" s="157"/>
      <c r="C69" s="192" t="s">
        <v>124</v>
      </c>
      <c r="D69" s="157"/>
      <c r="E69" s="157"/>
      <c r="F69" s="157"/>
      <c r="G69" s="157"/>
      <c r="H69" s="157"/>
      <c r="I69" s="157"/>
      <c r="J69" s="157"/>
      <c r="K69" s="191" t="s">
        <v>154</v>
      </c>
    </row>
    <row r="70" spans="1:11" s="16" customFormat="1" ht="15">
      <c r="A70" s="188" t="s">
        <v>123</v>
      </c>
      <c r="B70" s="157"/>
      <c r="C70" s="192" t="s">
        <v>125</v>
      </c>
      <c r="D70" s="157"/>
      <c r="E70" s="157"/>
      <c r="F70" s="157"/>
      <c r="G70" s="157"/>
      <c r="H70" s="157"/>
      <c r="I70" s="157"/>
      <c r="J70" s="157"/>
      <c r="K70" s="194" t="s">
        <v>126</v>
      </c>
    </row>
    <row r="71" spans="1:11" s="16" customFormat="1" ht="15">
      <c r="A71" s="188" t="s">
        <v>123</v>
      </c>
      <c r="B71" s="157"/>
      <c r="C71" s="192" t="s">
        <v>127</v>
      </c>
      <c r="D71" s="157"/>
      <c r="E71" s="157"/>
      <c r="F71" s="157"/>
      <c r="G71" s="157"/>
      <c r="H71" s="157"/>
      <c r="I71" s="157"/>
      <c r="J71" s="157"/>
      <c r="K71" s="191" t="s">
        <v>155</v>
      </c>
    </row>
    <row r="72" spans="1:11" s="16" customFormat="1" ht="15">
      <c r="A72" s="200" t="s">
        <v>128</v>
      </c>
      <c r="B72" s="201"/>
      <c r="C72" s="195" t="s">
        <v>129</v>
      </c>
      <c r="D72" s="157"/>
      <c r="E72" s="157"/>
      <c r="F72" s="157"/>
      <c r="G72" s="157"/>
      <c r="H72" s="157"/>
      <c r="I72" s="157"/>
      <c r="J72" s="157"/>
      <c r="K72" s="191" t="s">
        <v>156</v>
      </c>
    </row>
    <row r="73" spans="1:11" s="16" customFormat="1" ht="15">
      <c r="A73" s="188" t="s">
        <v>130</v>
      </c>
      <c r="B73" s="157"/>
      <c r="C73" s="192" t="s">
        <v>131</v>
      </c>
      <c r="D73" s="157"/>
      <c r="E73" s="157"/>
      <c r="F73" s="157"/>
      <c r="G73" s="157"/>
      <c r="H73" s="157"/>
      <c r="I73" s="157"/>
      <c r="J73" s="157"/>
      <c r="K73" s="191" t="s">
        <v>156</v>
      </c>
    </row>
    <row r="74" spans="1:11" s="16" customFormat="1" ht="15">
      <c r="A74" s="188" t="s">
        <v>132</v>
      </c>
      <c r="B74" s="157"/>
      <c r="C74" s="192" t="s">
        <v>133</v>
      </c>
      <c r="D74" s="157"/>
      <c r="E74" s="157"/>
      <c r="F74" s="157"/>
      <c r="G74" s="157"/>
      <c r="H74" s="157"/>
      <c r="I74" s="157"/>
      <c r="J74" s="157"/>
      <c r="K74" s="191" t="s">
        <v>157</v>
      </c>
    </row>
    <row r="75" spans="1:11" s="16" customFormat="1" ht="15.75" thickBot="1">
      <c r="A75" s="188" t="s">
        <v>134</v>
      </c>
      <c r="B75" s="157"/>
      <c r="C75" s="192" t="s">
        <v>135</v>
      </c>
      <c r="D75" s="157"/>
      <c r="E75" s="157"/>
      <c r="F75" s="157"/>
      <c r="G75" s="157"/>
      <c r="H75" s="157"/>
      <c r="I75" s="157"/>
      <c r="J75" s="157"/>
      <c r="K75" s="191" t="s">
        <v>158</v>
      </c>
    </row>
    <row r="76" spans="1:11" s="205" customFormat="1" ht="13.5" thickBot="1">
      <c r="A76" s="202" t="s">
        <v>136</v>
      </c>
      <c r="B76" s="203"/>
      <c r="C76" s="203"/>
      <c r="D76" s="203"/>
      <c r="E76" s="203"/>
      <c r="F76" s="203"/>
      <c r="G76" s="203"/>
      <c r="H76" s="203"/>
      <c r="I76" s="203"/>
      <c r="J76" s="203"/>
      <c r="K76" s="204"/>
    </row>
    <row r="77" s="205" customFormat="1" ht="12.75"/>
    <row r="78" s="205" customFormat="1" ht="12.75" hidden="1"/>
    <row r="79" spans="1:10" s="205" customFormat="1" ht="12.75" hidden="1">
      <c r="A79" s="206" t="s">
        <v>137</v>
      </c>
      <c r="B79" s="207">
        <v>0.005</v>
      </c>
      <c r="C79" s="208"/>
      <c r="D79" s="209"/>
      <c r="E79" s="210" t="s">
        <v>138</v>
      </c>
      <c r="F79" s="211">
        <v>0.005</v>
      </c>
      <c r="G79" s="211">
        <v>0.005</v>
      </c>
      <c r="H79" s="211">
        <v>0.005</v>
      </c>
      <c r="I79" s="211">
        <v>0.005</v>
      </c>
      <c r="J79" s="211">
        <v>0.005</v>
      </c>
    </row>
    <row r="80" spans="1:10" s="205" customFormat="1" ht="12.75" hidden="1">
      <c r="A80" s="206"/>
      <c r="B80" s="212">
        <f>IF(((B34)&gt;((B33)*1.03)),3%,(IF(((B34)&lt;((B33)*0.97)),0%,1.5%)))</f>
        <v>0.015</v>
      </c>
      <c r="C80" s="213"/>
      <c r="D80" s="214"/>
      <c r="E80" s="215" t="s">
        <v>139</v>
      </c>
      <c r="F80" s="216">
        <f>IF(((F34)&gt;((F33)*1.06)),3%,(IF(((F34)&lt;((F33)*0.94)),0%,1.5%)))</f>
        <v>0.015</v>
      </c>
      <c r="G80" s="216">
        <f>IF(((G34)&gt;((G33)*1.06)),3%,(IF(((G34)&lt;((G33)*0.94)),0%,1.5%)))</f>
        <v>0.015</v>
      </c>
      <c r="H80" s="216">
        <f>IF(((H34)&gt;((H33)*1.06)),3%,(IF(((H34)&lt;((H33)*0.94)),0%,1.5%)))</f>
        <v>0.015</v>
      </c>
      <c r="I80" s="216">
        <f>IF(((I34)&gt;((I33)*1.06)),3%,(IF(((I34)&lt;((I33)*0.94)),0%,1.5%)))</f>
        <v>0.015</v>
      </c>
      <c r="J80" s="216">
        <f>IF(((J34)&gt;((J33)*1.06)),3%,(IF(((J34)&lt;((J33)*0.94)),0%,1.5%)))</f>
        <v>0.015</v>
      </c>
    </row>
    <row r="81" spans="1:10" s="205" customFormat="1" ht="12.75" hidden="1">
      <c r="A81" s="206"/>
      <c r="B81" s="217">
        <f>SUM(B79:B80)</f>
        <v>0.02</v>
      </c>
      <c r="C81" s="217"/>
      <c r="D81" s="214"/>
      <c r="E81" s="210"/>
      <c r="F81" s="218">
        <v>1.5</v>
      </c>
      <c r="G81" s="218">
        <v>1.5</v>
      </c>
      <c r="H81" s="218">
        <v>1.5</v>
      </c>
      <c r="I81" s="218">
        <v>1.5</v>
      </c>
      <c r="J81" s="218">
        <v>1.5</v>
      </c>
    </row>
    <row r="82" spans="1:10" s="205" customFormat="1" ht="12.75" hidden="1">
      <c r="A82" s="219"/>
      <c r="B82" s="219"/>
      <c r="C82" s="219"/>
      <c r="D82" s="220"/>
      <c r="E82" s="206"/>
      <c r="F82" s="214"/>
      <c r="G82" s="214"/>
      <c r="H82" s="214"/>
      <c r="I82" s="214"/>
      <c r="J82" s="214"/>
    </row>
    <row r="83" spans="1:10" s="205" customFormat="1" ht="12.75" hidden="1">
      <c r="A83" s="221"/>
      <c r="B83" s="222">
        <f>B35*B81</f>
        <v>0.03368876808015216</v>
      </c>
      <c r="C83" s="222"/>
      <c r="D83" s="222"/>
      <c r="E83" s="210" t="s">
        <v>140</v>
      </c>
      <c r="F83" s="223">
        <f>F35*(1+(F79+F80)/100)*(1+(F79+F81)/100)</f>
        <v>3.652848380137216</v>
      </c>
      <c r="G83" s="223">
        <f>G35*(1+(G79+G80)/100)*(1+(G79+G81)/100)</f>
        <v>0</v>
      </c>
      <c r="H83" s="223">
        <f>H35*(1+(H79+H80)/100)*(1+(H79+H81)/100)</f>
        <v>0</v>
      </c>
      <c r="I83" s="223">
        <f>I35*(1+(I79+I80)/100)*(1+(I79+I81)/100)</f>
        <v>0</v>
      </c>
      <c r="J83" s="223">
        <f>J35*(1+(J79+J80)/100)*(1+(J79+J81)/100)</f>
        <v>0</v>
      </c>
    </row>
    <row r="84" spans="1:10" s="205" customFormat="1" ht="12.75" hidden="1">
      <c r="A84" s="219"/>
      <c r="B84" s="222"/>
      <c r="C84" s="222"/>
      <c r="D84" s="222"/>
      <c r="E84" s="222"/>
      <c r="F84" s="223"/>
      <c r="G84" s="223"/>
      <c r="H84" s="223"/>
      <c r="I84" s="223"/>
      <c r="J84" s="223"/>
    </row>
    <row r="85" spans="1:10" s="205" customFormat="1" ht="12.75" hidden="1">
      <c r="A85" s="219"/>
      <c r="B85" s="222">
        <f>B35+B83</f>
        <v>1.71812717208776</v>
      </c>
      <c r="C85" s="222"/>
      <c r="D85" s="222"/>
      <c r="E85" s="224"/>
      <c r="F85" s="223"/>
      <c r="G85" s="223"/>
      <c r="H85" s="223"/>
      <c r="I85" s="223"/>
      <c r="J85" s="223"/>
    </row>
    <row r="86" spans="1:10" s="205" customFormat="1" ht="12.75" hidden="1">
      <c r="A86" s="225"/>
      <c r="B86" s="224"/>
      <c r="C86" s="224"/>
      <c r="D86" s="224"/>
      <c r="E86" s="226"/>
      <c r="F86" s="214"/>
      <c r="G86" s="214"/>
      <c r="H86" s="214"/>
      <c r="I86" s="214"/>
      <c r="J86" s="214"/>
    </row>
    <row r="87" spans="1:10" s="205" customFormat="1" ht="12.75" hidden="1">
      <c r="A87" s="227"/>
      <c r="B87" s="206"/>
      <c r="C87" s="206"/>
      <c r="D87" s="206"/>
      <c r="E87" s="226"/>
      <c r="F87" s="223"/>
      <c r="G87" s="223"/>
      <c r="H87" s="223"/>
      <c r="I87" s="223"/>
      <c r="J87" s="223"/>
    </row>
    <row r="88" spans="1:10" s="205" customFormat="1" ht="12.75" hidden="1">
      <c r="A88" s="228"/>
      <c r="B88" s="206"/>
      <c r="C88" s="206"/>
      <c r="D88" s="206"/>
      <c r="E88" s="229"/>
      <c r="F88" s="214"/>
      <c r="G88" s="214"/>
      <c r="H88" s="214"/>
      <c r="I88" s="214"/>
      <c r="J88" s="214"/>
    </row>
    <row r="89" spans="1:10" s="205" customFormat="1" ht="12.75" hidden="1">
      <c r="A89" s="228" t="s">
        <v>141</v>
      </c>
      <c r="B89" s="230">
        <v>0.005</v>
      </c>
      <c r="C89" s="231"/>
      <c r="D89" s="231"/>
      <c r="E89" s="206"/>
      <c r="F89" s="232"/>
      <c r="G89" s="232"/>
      <c r="H89" s="232"/>
      <c r="I89" s="232"/>
      <c r="J89" s="232"/>
    </row>
    <row r="90" spans="1:10" s="205" customFormat="1" ht="12.75" hidden="1">
      <c r="A90" s="206"/>
      <c r="B90" s="212">
        <f>IF(((B44)&gt;((B43)*1.03)),3%,(IF(((B44)&lt;((B43)*0.97)),0%,1.5%)))</f>
        <v>0.015</v>
      </c>
      <c r="C90" s="233"/>
      <c r="D90" s="233"/>
      <c r="E90" s="210" t="s">
        <v>138</v>
      </c>
      <c r="F90" s="211">
        <f>F79</f>
        <v>0.005</v>
      </c>
      <c r="G90" s="211">
        <f>G79</f>
        <v>0.005</v>
      </c>
      <c r="H90" s="211">
        <f>H79</f>
        <v>0.005</v>
      </c>
      <c r="I90" s="211">
        <f>I79</f>
        <v>0.005</v>
      </c>
      <c r="J90" s="211">
        <f>J79</f>
        <v>0.005</v>
      </c>
    </row>
    <row r="91" spans="1:10" s="205" customFormat="1" ht="12.75" hidden="1">
      <c r="A91" s="206"/>
      <c r="B91" s="234">
        <f>SUM(B89:B90)</f>
        <v>0.02</v>
      </c>
      <c r="C91" s="234"/>
      <c r="D91" s="234"/>
      <c r="E91" s="215" t="s">
        <v>139</v>
      </c>
      <c r="F91" s="216">
        <f>IF(((F44)&gt;((F43)*1.06)),3%,(IF(((F44)&lt;((F43)*0.94)),0%,1.5%)))</f>
        <v>0.015</v>
      </c>
      <c r="G91" s="216">
        <f>IF(((G44)&gt;((G43)*1.06)),3%,(IF(((G44)&lt;((G43)*0.94)),0%,1.5%)))</f>
        <v>0.015</v>
      </c>
      <c r="H91" s="216">
        <f>IF(((H44)&gt;((H43)*1.06)),3%,(IF(((H44)&lt;((H43)*0.94)),0%,1.5%)))</f>
        <v>0.015</v>
      </c>
      <c r="I91" s="216">
        <f>IF(((I44)&gt;((I43)*1.06)),3%,(IF(((I44)&lt;((I43)*0.94)),0%,1.5%)))</f>
        <v>0.015</v>
      </c>
      <c r="J91" s="216">
        <f>IF(((J44)&gt;((J43)*1.06)),3%,(IF(((J44)&lt;((J43)*0.94)),0%,1.5%)))</f>
        <v>0.015</v>
      </c>
    </row>
    <row r="92" spans="1:10" s="205" customFormat="1" ht="12.75" hidden="1">
      <c r="A92" s="206"/>
      <c r="B92" s="223"/>
      <c r="C92" s="223"/>
      <c r="D92" s="223"/>
      <c r="E92" s="210"/>
      <c r="F92" s="218">
        <f>F81</f>
        <v>1.5</v>
      </c>
      <c r="G92" s="218">
        <f>G81</f>
        <v>1.5</v>
      </c>
      <c r="H92" s="218">
        <f>H81</f>
        <v>1.5</v>
      </c>
      <c r="I92" s="218">
        <f>I81</f>
        <v>1.5</v>
      </c>
      <c r="J92" s="218">
        <f>J81</f>
        <v>1.5</v>
      </c>
    </row>
    <row r="93" spans="1:10" s="205" customFormat="1" ht="12.75" hidden="1">
      <c r="A93" s="206"/>
      <c r="B93" s="223">
        <f>B45*B91</f>
        <v>-0.003370157723334515</v>
      </c>
      <c r="C93" s="223"/>
      <c r="D93" s="223"/>
      <c r="E93" s="206"/>
      <c r="F93" s="206"/>
      <c r="G93" s="206"/>
      <c r="H93" s="206"/>
      <c r="I93" s="206"/>
      <c r="J93" s="206"/>
    </row>
    <row r="94" spans="1:10" s="205" customFormat="1" ht="12.75" hidden="1">
      <c r="A94" s="206"/>
      <c r="B94" s="223">
        <f>B45+B93</f>
        <v>-0.17187804389006026</v>
      </c>
      <c r="C94" s="223"/>
      <c r="D94" s="223"/>
      <c r="E94" s="210" t="s">
        <v>140</v>
      </c>
      <c r="F94" s="223">
        <f>F45*(1+(F90+F91)/100)*(1+(F90+F92)/100)</f>
        <v>-0.0028598386821502638</v>
      </c>
      <c r="G94" s="223">
        <f>G45*(1+(G90+G91)/100)*(1+(G90+G92)/100)</f>
        <v>0</v>
      </c>
      <c r="H94" s="223">
        <f>H45*(1+(H90+H91)/100)*(1+(H90+H92)/100)</f>
        <v>0</v>
      </c>
      <c r="I94" s="223">
        <f>I45*(1+(I90+I91)/100)*(1+(I90+I92)/100)</f>
        <v>0</v>
      </c>
      <c r="J94" s="223">
        <f>J45*(1+(J90+J91)/100)*(1+(J90+J92)/100)</f>
        <v>0</v>
      </c>
    </row>
    <row r="95" s="205" customFormat="1" ht="12.75" hidden="1"/>
    <row r="96" s="205" customFormat="1" ht="12.75" hidden="1"/>
    <row r="97" s="205" customFormat="1" ht="12.75" hidden="1"/>
    <row r="98" s="205" customFormat="1" ht="12.75" hidden="1"/>
    <row r="99" s="205" customFormat="1" ht="12.75" hidden="1"/>
    <row r="100" s="205" customFormat="1" ht="12.75" hidden="1"/>
    <row r="101" s="205" customFormat="1" ht="12.75"/>
    <row r="102" s="205" customFormat="1" ht="12.75"/>
    <row r="103" s="205" customFormat="1" ht="12.75"/>
    <row r="104" s="205" customFormat="1" ht="12.75"/>
    <row r="105" s="205" customFormat="1" ht="12.75"/>
    <row r="106" s="205" customFormat="1" ht="12.75"/>
    <row r="107" s="205" customFormat="1" ht="12.75"/>
    <row r="108" s="205" customFormat="1" ht="12.75"/>
    <row r="109" s="205" customFormat="1" ht="12.75"/>
    <row r="110" s="205" customFormat="1" ht="12.75"/>
    <row r="111" s="205" customFormat="1" ht="12.75"/>
    <row r="112" s="205" customFormat="1" ht="12.75"/>
    <row r="113" s="205" customFormat="1" ht="12.75"/>
    <row r="114" s="205" customFormat="1" ht="12.75"/>
    <row r="115" s="205" customFormat="1" ht="12.75"/>
    <row r="116" s="205" customFormat="1" ht="12.75"/>
    <row r="117" s="205" customFormat="1" ht="12.75"/>
    <row r="118" s="205" customFormat="1" ht="12.75"/>
    <row r="119" s="205" customFormat="1" ht="12.75"/>
    <row r="120" s="205" customFormat="1" ht="12.75"/>
    <row r="121" s="205" customFormat="1" ht="12.75"/>
    <row r="122" s="205" customFormat="1" ht="12.75"/>
    <row r="123" s="205" customFormat="1" ht="12.75"/>
    <row r="124" s="205" customFormat="1" ht="12.75"/>
    <row r="125" s="205" customFormat="1" ht="12.75"/>
    <row r="126" s="205" customFormat="1" ht="12.75"/>
    <row r="127" s="205" customFormat="1" ht="12.75"/>
    <row r="128" s="205" customFormat="1" ht="12.75"/>
    <row r="129" s="205" customFormat="1" ht="12.75"/>
    <row r="130" s="205" customFormat="1" ht="12.75"/>
    <row r="131" s="205" customFormat="1" ht="12.75"/>
    <row r="132" s="205" customFormat="1" ht="12.75"/>
    <row r="133" s="205" customFormat="1" ht="12.75"/>
    <row r="134" s="205" customFormat="1" ht="12.75"/>
    <row r="135" s="205" customFormat="1" ht="12.75"/>
    <row r="136" s="205" customFormat="1" ht="12.75"/>
    <row r="137" s="205" customFormat="1" ht="12.75"/>
    <row r="138" s="205" customFormat="1" ht="12.75"/>
    <row r="139" s="205" customFormat="1" ht="12.75"/>
    <row r="140" s="205" customFormat="1" ht="12.75"/>
    <row r="141" s="205" customFormat="1" ht="12.75"/>
    <row r="142" s="205" customFormat="1" ht="12.75"/>
    <row r="143" s="205" customFormat="1" ht="12.75"/>
    <row r="144" s="205" customFormat="1" ht="12.75"/>
    <row r="145" s="205" customFormat="1" ht="12.75"/>
    <row r="146" s="205" customFormat="1" ht="12.75"/>
    <row r="147" s="205" customFormat="1" ht="12.75"/>
    <row r="148" s="205" customFormat="1" ht="12.75"/>
    <row r="149" s="205" customFormat="1" ht="12.75"/>
    <row r="150" s="205" customFormat="1" ht="12.75"/>
    <row r="151" s="205" customFormat="1" ht="12.75"/>
    <row r="152" s="205" customFormat="1" ht="12.75"/>
    <row r="153" s="205" customFormat="1" ht="12.75"/>
    <row r="154" s="205" customFormat="1" ht="12.75"/>
    <row r="155" s="205" customFormat="1" ht="12.75"/>
    <row r="156" s="205" customFormat="1" ht="12.75"/>
    <row r="157" s="205" customFormat="1" ht="12.75"/>
    <row r="158" s="205" customFormat="1" ht="12.75"/>
    <row r="159" s="205" customFormat="1" ht="12.75"/>
    <row r="160" s="205" customFormat="1" ht="12.75"/>
    <row r="161" s="205" customFormat="1" ht="12.75"/>
    <row r="162" s="205" customFormat="1" ht="12.75"/>
    <row r="163" s="205" customFormat="1" ht="12.75"/>
    <row r="164" s="205" customFormat="1" ht="12.75"/>
    <row r="165" s="205" customFormat="1" ht="12.75"/>
    <row r="166" s="205" customFormat="1" ht="12.75"/>
    <row r="167" s="205" customFormat="1" ht="12.75"/>
    <row r="168" s="205" customFormat="1" ht="12.75"/>
    <row r="169" s="205" customFormat="1" ht="12.75"/>
    <row r="170" s="205" customFormat="1" ht="12.75"/>
    <row r="171" s="205" customFormat="1" ht="12.75"/>
    <row r="172" s="205" customFormat="1" ht="12.75"/>
    <row r="173" s="205" customFormat="1" ht="12.75"/>
    <row r="174" s="205" customFormat="1" ht="12.75"/>
    <row r="175" s="205" customFormat="1" ht="12.75"/>
    <row r="176" s="205" customFormat="1" ht="12.75"/>
    <row r="177" s="205" customFormat="1" ht="12.75"/>
    <row r="178" s="205" customFormat="1" ht="12.75"/>
    <row r="179" s="205" customFormat="1" ht="12.75"/>
    <row r="180" s="205" customFormat="1" ht="12.75"/>
    <row r="181" s="205" customFormat="1" ht="12.75"/>
    <row r="182" s="205" customFormat="1" ht="12.75"/>
    <row r="183" s="205" customFormat="1" ht="12.75"/>
    <row r="184" s="205" customFormat="1" ht="12.75"/>
    <row r="185" s="205" customFormat="1" ht="12.75"/>
    <row r="186" s="205" customFormat="1" ht="12.75"/>
    <row r="187" s="205" customFormat="1" ht="12.75"/>
    <row r="188" s="205" customFormat="1" ht="12.75"/>
    <row r="189" s="205" customFormat="1" ht="12.75"/>
    <row r="190" s="205" customFormat="1" ht="12.75"/>
    <row r="191" s="205" customFormat="1" ht="12.75"/>
    <row r="192" s="205" customFormat="1" ht="12.75"/>
    <row r="193" s="205" customFormat="1" ht="12.75"/>
    <row r="194" s="205" customFormat="1" ht="12.75"/>
    <row r="195" s="205" customFormat="1" ht="12.75"/>
    <row r="196" s="205" customFormat="1" ht="12.75"/>
    <row r="197" s="205" customFormat="1" ht="12.75"/>
    <row r="198" s="205" customFormat="1" ht="12.75"/>
    <row r="199" s="205" customFormat="1" ht="12.75"/>
    <row r="200" s="205" customFormat="1" ht="12.75"/>
    <row r="201" s="205" customFormat="1" ht="12.75"/>
    <row r="202" s="205" customFormat="1" ht="12.75"/>
    <row r="203" s="205" customFormat="1" ht="12.75"/>
    <row r="204" s="205" customFormat="1" ht="12.75"/>
    <row r="205" s="205" customFormat="1" ht="12.75"/>
    <row r="206" s="205" customFormat="1" ht="12.75"/>
    <row r="207" s="205" customFormat="1" ht="12.75"/>
    <row r="208" s="205" customFormat="1" ht="12.75"/>
    <row r="209" s="205" customFormat="1" ht="12.75"/>
    <row r="210" s="205" customFormat="1" ht="12.75"/>
    <row r="211" s="205" customFormat="1" ht="12.75"/>
    <row r="212" s="205" customFormat="1" ht="12.75"/>
    <row r="213" s="205" customFormat="1" ht="12.75"/>
    <row r="214" s="205" customFormat="1" ht="12.75"/>
    <row r="215" s="205" customFormat="1" ht="12.75"/>
    <row r="216" s="205" customFormat="1" ht="12.75"/>
    <row r="217" s="205" customFormat="1" ht="12.75"/>
    <row r="218" s="205" customFormat="1" ht="12.75"/>
    <row r="219" s="205" customFormat="1" ht="12.75"/>
    <row r="220" s="205" customFormat="1" ht="12.75"/>
    <row r="221" s="205" customFormat="1" ht="12.75"/>
    <row r="222" s="205" customFormat="1" ht="12.75"/>
    <row r="223" s="205" customFormat="1" ht="12.75"/>
    <row r="224" s="205" customFormat="1" ht="12.75"/>
    <row r="225" s="205" customFormat="1" ht="12.75"/>
    <row r="226" s="205" customFormat="1" ht="12.75"/>
    <row r="227" s="205" customFormat="1" ht="12.75"/>
    <row r="228" s="205" customFormat="1" ht="12.75"/>
    <row r="229" s="205" customFormat="1" ht="12.75"/>
    <row r="230" s="205" customFormat="1" ht="12.75"/>
    <row r="231" s="205" customFormat="1" ht="12.75"/>
    <row r="232" s="205" customFormat="1" ht="12.75"/>
    <row r="233" s="205" customFormat="1" ht="12.75"/>
    <row r="234" s="205" customFormat="1" ht="12.75"/>
    <row r="235" s="205" customFormat="1" ht="12.75"/>
    <row r="236" s="205" customFormat="1" ht="12.75"/>
    <row r="237" s="205" customFormat="1" ht="12.75"/>
    <row r="238" s="205" customFormat="1" ht="12.75"/>
    <row r="239" s="205" customFormat="1" ht="12.75"/>
    <row r="240" s="205" customFormat="1" ht="12.75"/>
    <row r="241" s="205" customFormat="1" ht="12.75"/>
    <row r="242" s="205" customFormat="1" ht="12.75"/>
    <row r="243" s="205" customFormat="1" ht="12.75"/>
    <row r="244" s="205" customFormat="1" ht="12.75"/>
    <row r="245" s="205" customFormat="1" ht="12.75"/>
    <row r="246" s="205" customFormat="1" ht="12.75"/>
    <row r="247" s="205" customFormat="1" ht="12.75"/>
    <row r="248" s="205" customFormat="1" ht="12.75"/>
    <row r="249" s="205" customFormat="1" ht="12.75"/>
    <row r="250" s="205" customFormat="1" ht="12.75"/>
    <row r="251" s="205" customFormat="1" ht="12.75"/>
    <row r="252" s="205" customFormat="1" ht="12.75"/>
    <row r="253" s="205" customFormat="1" ht="12.75"/>
    <row r="254" s="205"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36"/>
  <sheetViews>
    <sheetView zoomScale="75" zoomScaleNormal="75" zoomScalePageLayoutView="0" workbookViewId="0" topLeftCell="A32">
      <selection activeCell="W47" sqref="W47"/>
    </sheetView>
  </sheetViews>
  <sheetFormatPr defaultColWidth="9.140625" defaultRowHeight="12.75"/>
  <cols>
    <col min="1" max="1" width="56.00390625" style="236" customWidth="1"/>
    <col min="2" max="2" width="21.57421875" style="236" customWidth="1"/>
    <col min="3" max="3" width="9.8515625" style="236" customWidth="1"/>
    <col min="4" max="4" width="12.57421875" style="236" customWidth="1"/>
    <col min="5" max="8" width="9.7109375" style="236" customWidth="1"/>
    <col min="9" max="9" width="98.57421875" style="236" hidden="1" customWidth="1"/>
    <col min="10" max="10" width="4.28125" style="236" customWidth="1"/>
    <col min="11" max="15" width="10.00390625" style="236" bestFit="1" customWidth="1"/>
    <col min="16" max="16" width="3.00390625" style="237" customWidth="1"/>
    <col min="17" max="17" width="21.140625" style="237" customWidth="1"/>
    <col min="18" max="18" width="56.28125" style="237" customWidth="1"/>
    <col min="19" max="19" width="19.28125" style="237" customWidth="1"/>
    <col min="20" max="16384" width="9.140625" style="236" customWidth="1"/>
  </cols>
  <sheetData>
    <row r="1" spans="1:2" ht="18.75">
      <c r="A1" s="235" t="s">
        <v>0</v>
      </c>
      <c r="B1" s="235"/>
    </row>
    <row r="3" spans="1:3" ht="15">
      <c r="A3" s="238" t="s">
        <v>1</v>
      </c>
      <c r="B3" s="238"/>
      <c r="C3" s="239" t="s">
        <v>2</v>
      </c>
    </row>
    <row r="4" spans="1:7" ht="15">
      <c r="A4" s="238" t="s">
        <v>3</v>
      </c>
      <c r="B4" s="238"/>
      <c r="C4" s="239" t="s">
        <v>4</v>
      </c>
      <c r="G4" s="240"/>
    </row>
    <row r="5" spans="1:7" ht="15">
      <c r="A5" s="238" t="s">
        <v>5</v>
      </c>
      <c r="B5" s="238"/>
      <c r="C5" s="239" t="s">
        <v>6</v>
      </c>
      <c r="G5" s="240"/>
    </row>
    <row r="7" ht="12.75">
      <c r="A7" s="236" t="s">
        <v>7</v>
      </c>
    </row>
    <row r="8" spans="1:19" ht="16.5" thickBot="1">
      <c r="A8" s="241" t="s">
        <v>8</v>
      </c>
      <c r="B8" s="242"/>
      <c r="C8" s="241"/>
      <c r="D8" s="447" t="s">
        <v>144</v>
      </c>
      <c r="E8" s="448"/>
      <c r="F8" s="448"/>
      <c r="G8" s="448"/>
      <c r="H8" s="449"/>
      <c r="I8" s="241"/>
      <c r="J8" s="243"/>
      <c r="K8" s="450" t="s">
        <v>145</v>
      </c>
      <c r="L8" s="451"/>
      <c r="M8" s="451"/>
      <c r="N8" s="451"/>
      <c r="O8" s="452"/>
      <c r="P8" s="244"/>
      <c r="Q8" s="245" t="s">
        <v>147</v>
      </c>
      <c r="R8" s="244"/>
      <c r="S8" s="246" t="s">
        <v>146</v>
      </c>
    </row>
    <row r="9" spans="1:19" s="256" customFormat="1" ht="30.75" customHeight="1" thickBot="1">
      <c r="A9" s="247"/>
      <c r="B9" s="248" t="s">
        <v>11</v>
      </c>
      <c r="C9" s="248" t="s">
        <v>12</v>
      </c>
      <c r="D9" s="249" t="s">
        <v>13</v>
      </c>
      <c r="E9" s="250" t="s">
        <v>14</v>
      </c>
      <c r="F9" s="250" t="s">
        <v>15</v>
      </c>
      <c r="G9" s="250" t="s">
        <v>16</v>
      </c>
      <c r="H9" s="250" t="s">
        <v>17</v>
      </c>
      <c r="I9" s="251" t="s">
        <v>18</v>
      </c>
      <c r="J9" s="252"/>
      <c r="K9" s="253" t="s">
        <v>13</v>
      </c>
      <c r="L9" s="250" t="s">
        <v>14</v>
      </c>
      <c r="M9" s="250" t="s">
        <v>15</v>
      </c>
      <c r="N9" s="250" t="s">
        <v>16</v>
      </c>
      <c r="O9" s="250" t="s">
        <v>17</v>
      </c>
      <c r="P9" s="252"/>
      <c r="Q9" s="254" t="s">
        <v>10</v>
      </c>
      <c r="R9" s="255" t="s">
        <v>9</v>
      </c>
      <c r="S9" s="254" t="s">
        <v>10</v>
      </c>
    </row>
    <row r="10" spans="1:19" s="256" customFormat="1" ht="30">
      <c r="A10" s="257" t="s">
        <v>19</v>
      </c>
      <c r="B10" s="258"/>
      <c r="C10" s="258"/>
      <c r="D10" s="259">
        <v>0.026500000000000003</v>
      </c>
      <c r="E10" s="259">
        <v>0.026000000000000002</v>
      </c>
      <c r="F10" s="259">
        <v>0.029500000000000002</v>
      </c>
      <c r="G10" s="259">
        <v>0.03075</v>
      </c>
      <c r="H10" s="259">
        <v>0.03</v>
      </c>
      <c r="I10" s="260" t="s">
        <v>20</v>
      </c>
      <c r="J10" s="261"/>
      <c r="K10" s="259">
        <v>0.026500000000000003</v>
      </c>
      <c r="L10" s="259">
        <v>0.026000000000000002</v>
      </c>
      <c r="M10" s="259">
        <v>0.029500000000000002</v>
      </c>
      <c r="N10" s="259">
        <v>0.03075</v>
      </c>
      <c r="O10" s="259">
        <v>0.03</v>
      </c>
      <c r="P10" s="261"/>
      <c r="Q10" s="262">
        <v>0.051801801801801606</v>
      </c>
      <c r="R10" s="263" t="s">
        <v>19</v>
      </c>
      <c r="S10" s="262">
        <v>0.051801801801801606</v>
      </c>
    </row>
    <row r="11" spans="1:19" s="256" customFormat="1" ht="21.75" customHeight="1" thickBot="1">
      <c r="A11" s="264" t="s">
        <v>21</v>
      </c>
      <c r="B11" s="265"/>
      <c r="C11" s="266" t="s">
        <v>22</v>
      </c>
      <c r="D11" s="267">
        <v>0.005</v>
      </c>
      <c r="E11" s="267">
        <v>0.005</v>
      </c>
      <c r="F11" s="267">
        <v>0.005</v>
      </c>
      <c r="G11" s="267">
        <v>0.005</v>
      </c>
      <c r="H11" s="267">
        <v>0.005</v>
      </c>
      <c r="I11" s="268" t="s">
        <v>23</v>
      </c>
      <c r="J11" s="261"/>
      <c r="K11" s="267">
        <v>0.005</v>
      </c>
      <c r="L11" s="267">
        <v>0.005</v>
      </c>
      <c r="M11" s="267">
        <v>0.005</v>
      </c>
      <c r="N11" s="267">
        <v>0.005</v>
      </c>
      <c r="O11" s="267">
        <v>0.005</v>
      </c>
      <c r="P11" s="261"/>
      <c r="Q11" s="269">
        <v>0.005</v>
      </c>
      <c r="R11" s="270" t="s">
        <v>21</v>
      </c>
      <c r="S11" s="269">
        <v>0.005</v>
      </c>
    </row>
    <row r="12" spans="1:19" s="256" customFormat="1" ht="21.75" customHeight="1">
      <c r="A12" s="271" t="s">
        <v>24</v>
      </c>
      <c r="B12" s="258"/>
      <c r="C12" s="258"/>
      <c r="D12" s="259"/>
      <c r="E12" s="259"/>
      <c r="F12" s="259"/>
      <c r="G12" s="259"/>
      <c r="H12" s="259"/>
      <c r="I12" s="272"/>
      <c r="J12" s="261"/>
      <c r="K12" s="259"/>
      <c r="L12" s="259"/>
      <c r="M12" s="259"/>
      <c r="N12" s="259"/>
      <c r="O12" s="259"/>
      <c r="P12" s="261"/>
      <c r="Q12" s="262"/>
      <c r="R12" s="271" t="s">
        <v>24</v>
      </c>
      <c r="S12" s="262"/>
    </row>
    <row r="13" spans="1:19" s="256" customFormat="1" ht="43.5" customHeight="1">
      <c r="A13" s="273" t="s">
        <v>26</v>
      </c>
      <c r="B13" s="274"/>
      <c r="C13" s="274" t="s">
        <v>27</v>
      </c>
      <c r="D13" s="275">
        <v>344.40991435209673</v>
      </c>
      <c r="E13" s="276">
        <v>340.0979133312713</v>
      </c>
      <c r="F13" s="276">
        <v>335.00542736743984</v>
      </c>
      <c r="G13" s="276">
        <v>335.9968992755044</v>
      </c>
      <c r="H13" s="276">
        <v>347.2939526581151</v>
      </c>
      <c r="I13" s="39" t="s">
        <v>28</v>
      </c>
      <c r="J13" s="277"/>
      <c r="K13" s="275">
        <v>344.40991435209673</v>
      </c>
      <c r="L13" s="276">
        <v>340.0979133312713</v>
      </c>
      <c r="M13" s="276">
        <v>335.00542736743984</v>
      </c>
      <c r="N13" s="276">
        <v>335.9968992755044</v>
      </c>
      <c r="O13" s="276">
        <v>347.2939526581151</v>
      </c>
      <c r="P13" s="277"/>
      <c r="Q13" s="278">
        <v>274.3605769895843</v>
      </c>
      <c r="R13" s="279" t="s">
        <v>25</v>
      </c>
      <c r="S13" s="278">
        <v>274.3605769895843</v>
      </c>
    </row>
    <row r="14" spans="1:19" s="256" customFormat="1" ht="66.75" customHeight="1">
      <c r="A14" s="273" t="s">
        <v>29</v>
      </c>
      <c r="B14" s="274"/>
      <c r="C14" s="274" t="s">
        <v>30</v>
      </c>
      <c r="D14" s="276"/>
      <c r="E14" s="276"/>
      <c r="F14" s="276">
        <f>'[1]Core Allowed + Exit Cap Allce'!D74</f>
        <v>0</v>
      </c>
      <c r="G14" s="276">
        <f>'[1]Core Allowed + Exit Cap Allce'!E74</f>
        <v>0</v>
      </c>
      <c r="H14" s="276">
        <f>'[1]Core Allowed + Exit Cap Allce'!F74</f>
        <v>0</v>
      </c>
      <c r="I14" s="280" t="s">
        <v>143</v>
      </c>
      <c r="J14" s="281"/>
      <c r="K14" s="276"/>
      <c r="L14" s="276"/>
      <c r="M14" s="276">
        <f>'[1]Core Allowed + Exit Cap Allce'!L74</f>
        <v>0</v>
      </c>
      <c r="N14" s="276">
        <f>'[1]Core Allowed + Exit Cap Allce'!M74</f>
        <v>0</v>
      </c>
      <c r="O14" s="276">
        <f>'[1]Core Allowed + Exit Cap Allce'!N74</f>
        <v>0</v>
      </c>
      <c r="P14" s="277"/>
      <c r="Q14" s="282"/>
      <c r="R14" s="279"/>
      <c r="S14" s="282"/>
    </row>
    <row r="15" spans="1:19" s="256" customFormat="1" ht="49.5" customHeight="1">
      <c r="A15" s="273" t="s">
        <v>31</v>
      </c>
      <c r="B15" s="274"/>
      <c r="C15" s="274" t="s">
        <v>32</v>
      </c>
      <c r="D15" s="276"/>
      <c r="E15" s="276"/>
      <c r="F15" s="276">
        <v>0.32921603097845425</v>
      </c>
      <c r="G15" s="276"/>
      <c r="H15" s="276"/>
      <c r="I15" s="39" t="s">
        <v>33</v>
      </c>
      <c r="J15" s="281"/>
      <c r="K15" s="276"/>
      <c r="L15" s="276"/>
      <c r="M15" s="276"/>
      <c r="N15" s="276"/>
      <c r="O15" s="276"/>
      <c r="P15" s="277"/>
      <c r="Q15" s="282"/>
      <c r="R15" s="279"/>
      <c r="S15" s="282"/>
    </row>
    <row r="16" spans="1:19" s="256" customFormat="1" ht="21.75" customHeight="1" thickBot="1">
      <c r="A16" s="283" t="s">
        <v>34</v>
      </c>
      <c r="B16" s="284" t="s">
        <v>35</v>
      </c>
      <c r="C16" s="284"/>
      <c r="D16" s="285">
        <v>1.1630061243337717</v>
      </c>
      <c r="E16" s="285">
        <v>1.1942948489494827</v>
      </c>
      <c r="F16" s="285">
        <v>1.2295265469934926</v>
      </c>
      <c r="G16" s="285">
        <v>1.2673344883135427</v>
      </c>
      <c r="H16" s="285">
        <v>1.3053545229629488</v>
      </c>
      <c r="I16" s="286"/>
      <c r="J16" s="287"/>
      <c r="K16" s="285">
        <v>1.164</v>
      </c>
      <c r="L16" s="285">
        <v>1.1943</v>
      </c>
      <c r="M16" s="285">
        <v>1.2295</v>
      </c>
      <c r="N16" s="285">
        <v>1.2673</v>
      </c>
      <c r="O16" s="285">
        <v>1.3054</v>
      </c>
      <c r="P16" s="287"/>
      <c r="Q16" s="288">
        <v>1.2609</v>
      </c>
      <c r="R16" s="289" t="s">
        <v>34</v>
      </c>
      <c r="S16" s="288">
        <v>1.2609</v>
      </c>
    </row>
    <row r="17" spans="1:19" s="256" customFormat="1" ht="21.75" customHeight="1" thickBot="1">
      <c r="A17" s="290" t="s">
        <v>36</v>
      </c>
      <c r="B17" s="291" t="s">
        <v>37</v>
      </c>
      <c r="C17" s="291"/>
      <c r="D17" s="292">
        <f>SUM(D13:D15)*D16</f>
        <v>400.5508396727583</v>
      </c>
      <c r="E17" s="292">
        <f>SUM(E13:E15)*E16</f>
        <v>406.1771860300049</v>
      </c>
      <c r="F17" s="292">
        <f>SUM(F13:F15)*F16</f>
        <v>412.3028461849514</v>
      </c>
      <c r="G17" s="292">
        <f>SUM(G13:G15)*G16</f>
        <v>425.8204584182583</v>
      </c>
      <c r="H17" s="292">
        <f>SUM(H13:H15)*H16</f>
        <v>453.34173189995073</v>
      </c>
      <c r="I17" s="54" t="s">
        <v>38</v>
      </c>
      <c r="J17" s="293"/>
      <c r="K17" s="292">
        <f>SUM(K13:K15)*K16</f>
        <v>400.8931403058406</v>
      </c>
      <c r="L17" s="292">
        <f>SUM(L13:L15)*L16</f>
        <v>406.17893789153726</v>
      </c>
      <c r="M17" s="292">
        <f>SUM(M13:M15)*M16</f>
        <v>411.8891729482673</v>
      </c>
      <c r="N17" s="292">
        <f>SUM(N13:N15)*N16</f>
        <v>425.80887045184676</v>
      </c>
      <c r="O17" s="292">
        <f>SUM(O13:O15)*O16</f>
        <v>453.3575257999034</v>
      </c>
      <c r="P17" s="293"/>
      <c r="Q17" s="294">
        <f>SUM(Q13:Q15)*Q16</f>
        <v>345.9412515261668</v>
      </c>
      <c r="R17" s="295" t="s">
        <v>36</v>
      </c>
      <c r="S17" s="294">
        <f>SUM(S13:S15)*S16</f>
        <v>345.9412515261668</v>
      </c>
    </row>
    <row r="18" spans="1:19" s="256" customFormat="1" ht="45.75" customHeight="1" thickBot="1">
      <c r="A18" s="290" t="s">
        <v>39</v>
      </c>
      <c r="B18" s="291" t="s">
        <v>40</v>
      </c>
      <c r="C18" s="291"/>
      <c r="D18" s="292">
        <f>SUM(D19:D22)</f>
        <v>0</v>
      </c>
      <c r="E18" s="292">
        <f>SUM(E19:E22)</f>
        <v>0</v>
      </c>
      <c r="F18" s="292">
        <f>SUM(F19:F22)</f>
        <v>-0.053785395306087946</v>
      </c>
      <c r="G18" s="292">
        <f>SUM(G19:G22)</f>
        <v>0.13871707666127203</v>
      </c>
      <c r="H18" s="292">
        <f>SUM(H19:H22)</f>
        <v>0</v>
      </c>
      <c r="I18" s="296" t="s">
        <v>142</v>
      </c>
      <c r="J18" s="297"/>
      <c r="K18" s="292">
        <f>SUM(K19:K22)</f>
        <v>0</v>
      </c>
      <c r="L18" s="292">
        <f>SUM(L19:L22)</f>
        <v>0</v>
      </c>
      <c r="M18" s="292"/>
      <c r="N18" s="292"/>
      <c r="O18" s="292">
        <f>SUM(O19:O22)</f>
        <v>0</v>
      </c>
      <c r="P18" s="293"/>
      <c r="Q18" s="298">
        <f>SUM(Q19:Q22)</f>
        <v>-0.4361083999999964</v>
      </c>
      <c r="R18" s="295" t="s">
        <v>39</v>
      </c>
      <c r="S18" s="298">
        <f>SUM(S19:S22)</f>
        <v>-0.4361083999999964</v>
      </c>
    </row>
    <row r="19" spans="1:19" s="256" customFormat="1" ht="21.75" customHeight="1">
      <c r="A19" s="299" t="s">
        <v>41</v>
      </c>
      <c r="B19" s="300"/>
      <c r="C19" s="300" t="s">
        <v>42</v>
      </c>
      <c r="D19" s="275"/>
      <c r="E19" s="275"/>
      <c r="F19" s="275">
        <v>-0.23962163197850966</v>
      </c>
      <c r="G19" s="275">
        <v>-0.07186542053482461</v>
      </c>
      <c r="H19" s="275"/>
      <c r="I19" s="301"/>
      <c r="J19" s="277"/>
      <c r="K19" s="275"/>
      <c r="L19" s="275"/>
      <c r="M19" s="275"/>
      <c r="N19" s="275"/>
      <c r="O19" s="275"/>
      <c r="P19" s="302"/>
      <c r="Q19" s="303">
        <v>-1.3225139999999962</v>
      </c>
      <c r="R19" s="304" t="s">
        <v>41</v>
      </c>
      <c r="S19" s="303">
        <v>-1.3225139999999962</v>
      </c>
    </row>
    <row r="20" spans="1:19" s="256" customFormat="1" ht="21.75" customHeight="1">
      <c r="A20" s="305" t="s">
        <v>43</v>
      </c>
      <c r="B20" s="274"/>
      <c r="C20" s="274" t="s">
        <v>44</v>
      </c>
      <c r="D20" s="275"/>
      <c r="E20" s="275"/>
      <c r="F20" s="275">
        <v>0.2530000972674187</v>
      </c>
      <c r="G20" s="275">
        <v>0.2589466154442163</v>
      </c>
      <c r="H20" s="275"/>
      <c r="I20" s="306"/>
      <c r="J20" s="277"/>
      <c r="K20" s="275"/>
      <c r="L20" s="275"/>
      <c r="M20" s="275"/>
      <c r="N20" s="275"/>
      <c r="O20" s="275"/>
      <c r="P20" s="302"/>
      <c r="Q20" s="278">
        <v>-0.140963</v>
      </c>
      <c r="R20" s="307" t="s">
        <v>43</v>
      </c>
      <c r="S20" s="278">
        <v>-0.140963</v>
      </c>
    </row>
    <row r="21" spans="1:19" s="256" customFormat="1" ht="21.75" customHeight="1">
      <c r="A21" s="305" t="s">
        <v>45</v>
      </c>
      <c r="B21" s="274"/>
      <c r="C21" s="274" t="s">
        <v>46</v>
      </c>
      <c r="D21" s="275"/>
      <c r="E21" s="275"/>
      <c r="F21" s="275">
        <v>-0.06716386059499696</v>
      </c>
      <c r="G21" s="275">
        <v>-0.04836411824811967</v>
      </c>
      <c r="H21" s="275"/>
      <c r="I21" s="280"/>
      <c r="J21" s="277"/>
      <c r="K21" s="275"/>
      <c r="L21" s="275"/>
      <c r="M21" s="275"/>
      <c r="N21" s="275"/>
      <c r="O21" s="275"/>
      <c r="P21" s="302"/>
      <c r="Q21" s="278">
        <v>1.0269935999999997</v>
      </c>
      <c r="R21" s="307" t="s">
        <v>45</v>
      </c>
      <c r="S21" s="278">
        <v>1.0269935999999997</v>
      </c>
    </row>
    <row r="22" spans="1:19" s="256" customFormat="1" ht="50.25" customHeight="1" thickBot="1">
      <c r="A22" s="308" t="s">
        <v>47</v>
      </c>
      <c r="B22" s="309"/>
      <c r="C22" s="310" t="s">
        <v>48</v>
      </c>
      <c r="D22" s="275"/>
      <c r="E22" s="275"/>
      <c r="F22" s="275">
        <v>0</v>
      </c>
      <c r="G22" s="275"/>
      <c r="H22" s="275"/>
      <c r="I22" s="311"/>
      <c r="J22" s="277"/>
      <c r="K22" s="275"/>
      <c r="L22" s="275"/>
      <c r="M22" s="275">
        <v>0</v>
      </c>
      <c r="N22" s="275"/>
      <c r="O22" s="275"/>
      <c r="P22" s="302"/>
      <c r="Q22" s="312">
        <v>0.000375</v>
      </c>
      <c r="R22" s="313" t="s">
        <v>47</v>
      </c>
      <c r="S22" s="312">
        <v>0.000375</v>
      </c>
    </row>
    <row r="23" spans="1:19" s="256" customFormat="1" ht="38.25" customHeight="1" thickBot="1">
      <c r="A23" s="290" t="s">
        <v>50</v>
      </c>
      <c r="B23" s="291" t="s">
        <v>51</v>
      </c>
      <c r="C23" s="291"/>
      <c r="D23" s="292"/>
      <c r="E23" s="292"/>
      <c r="F23" s="292">
        <v>-6.301484384979344</v>
      </c>
      <c r="G23" s="292">
        <v>-6.250497119663824</v>
      </c>
      <c r="H23" s="292">
        <v>-6.458066997628393</v>
      </c>
      <c r="I23" s="296" t="s">
        <v>52</v>
      </c>
      <c r="J23" s="293"/>
      <c r="K23" s="292"/>
      <c r="L23" s="292"/>
      <c r="M23" s="292">
        <v>-6.305115924166509</v>
      </c>
      <c r="N23" s="292">
        <v>-6.689786338836307</v>
      </c>
      <c r="O23" s="292">
        <v>-6.879129979514184</v>
      </c>
      <c r="P23" s="293"/>
      <c r="Q23" s="294">
        <v>8.69538369</v>
      </c>
      <c r="R23" s="295" t="s">
        <v>49</v>
      </c>
      <c r="S23" s="294">
        <v>8.69538369</v>
      </c>
    </row>
    <row r="24" spans="1:19" s="256" customFormat="1" ht="21.75" customHeight="1" thickBot="1">
      <c r="A24" s="290" t="s">
        <v>54</v>
      </c>
      <c r="B24" s="291" t="s">
        <v>55</v>
      </c>
      <c r="C24" s="291"/>
      <c r="D24" s="292"/>
      <c r="E24" s="292"/>
      <c r="F24" s="292">
        <f>'[1]BMt'!D11</f>
        <v>0</v>
      </c>
      <c r="G24" s="292">
        <f>'[1]BMt'!E11</f>
        <v>0</v>
      </c>
      <c r="H24" s="292">
        <f>'[1]BMt'!F11</f>
        <v>0</v>
      </c>
      <c r="I24" s="296" t="s">
        <v>56</v>
      </c>
      <c r="J24" s="293"/>
      <c r="K24" s="292"/>
      <c r="L24" s="292"/>
      <c r="M24" s="292">
        <f>'[1]BMt'!L11</f>
        <v>0</v>
      </c>
      <c r="N24" s="292">
        <f>'[1]BMt'!M11</f>
        <v>0</v>
      </c>
      <c r="O24" s="292">
        <f>'[1]BMt'!N11</f>
        <v>0</v>
      </c>
      <c r="P24" s="293"/>
      <c r="Q24" s="294">
        <v>-6.462649543636061</v>
      </c>
      <c r="R24" s="295" t="s">
        <v>53</v>
      </c>
      <c r="S24" s="294">
        <v>-6.777933911284245</v>
      </c>
    </row>
    <row r="25" spans="1:19" s="256" customFormat="1" ht="21.75" customHeight="1" thickBot="1">
      <c r="A25" s="314" t="s">
        <v>58</v>
      </c>
      <c r="B25" s="315" t="s">
        <v>59</v>
      </c>
      <c r="C25" s="315"/>
      <c r="D25" s="316"/>
      <c r="E25" s="317"/>
      <c r="F25" s="317">
        <f>SUM(F26:F27)</f>
        <v>-0.09928666347042248</v>
      </c>
      <c r="G25" s="317">
        <f>SUM(G26:G27)</f>
        <v>-0.6936222944561315</v>
      </c>
      <c r="H25" s="317">
        <f>SUM(H26:H27)</f>
        <v>-1.3671342771758566</v>
      </c>
      <c r="I25" s="318" t="s">
        <v>60</v>
      </c>
      <c r="J25" s="319"/>
      <c r="K25" s="316"/>
      <c r="L25" s="317"/>
      <c r="M25" s="317">
        <f>SUM(M26:M27)</f>
        <v>0.047383655429830585</v>
      </c>
      <c r="N25" s="317">
        <f>SUM(N26:N27)</f>
        <v>-0.7122941072551592</v>
      </c>
      <c r="O25" s="317">
        <f>SUM(O26:O27)</f>
        <v>-1.3080794109965472</v>
      </c>
      <c r="P25" s="293"/>
      <c r="Q25" s="320">
        <v>10.54922613075</v>
      </c>
      <c r="R25" s="321" t="s">
        <v>57</v>
      </c>
      <c r="S25" s="320">
        <v>10.54922613075</v>
      </c>
    </row>
    <row r="26" spans="1:19" s="256" customFormat="1" ht="68.25" customHeight="1" thickBot="1">
      <c r="A26" s="305" t="s">
        <v>62</v>
      </c>
      <c r="B26" s="274"/>
      <c r="C26" s="274" t="s">
        <v>63</v>
      </c>
      <c r="D26" s="322"/>
      <c r="E26" s="323"/>
      <c r="F26" s="324">
        <v>-0.6271736793385334</v>
      </c>
      <c r="G26" s="324">
        <v>-1.0988717120134368</v>
      </c>
      <c r="H26" s="324">
        <v>-1.5980432327859637</v>
      </c>
      <c r="I26" s="78" t="s">
        <v>64</v>
      </c>
      <c r="J26" s="293"/>
      <c r="K26" s="322"/>
      <c r="L26" s="323"/>
      <c r="M26" s="324">
        <v>-0.4871616040522393</v>
      </c>
      <c r="N26" s="324">
        <v>-1.1169425386281953</v>
      </c>
      <c r="O26" s="324">
        <v>-1.540292936977333</v>
      </c>
      <c r="P26" s="293"/>
      <c r="Q26" s="294">
        <v>3.5108170505099996</v>
      </c>
      <c r="R26" s="295" t="s">
        <v>61</v>
      </c>
      <c r="S26" s="294">
        <v>3.5133635641499996</v>
      </c>
    </row>
    <row r="27" spans="1:19" s="256" customFormat="1" ht="71.25" customHeight="1" thickBot="1">
      <c r="A27" s="308" t="s">
        <v>65</v>
      </c>
      <c r="B27" s="309"/>
      <c r="C27" s="309" t="s">
        <v>66</v>
      </c>
      <c r="D27" s="275"/>
      <c r="E27" s="325"/>
      <c r="F27" s="326">
        <v>0.5278870158681109</v>
      </c>
      <c r="G27" s="326">
        <v>0.40524941755730526</v>
      </c>
      <c r="H27" s="326">
        <v>0.23090895561010719</v>
      </c>
      <c r="I27" s="327" t="s">
        <v>67</v>
      </c>
      <c r="J27" s="277"/>
      <c r="K27" s="275"/>
      <c r="L27" s="325"/>
      <c r="M27" s="326">
        <v>0.5345452594820699</v>
      </c>
      <c r="N27" s="326">
        <v>0.40464843137303613</v>
      </c>
      <c r="O27" s="326">
        <v>0.2322135259807858</v>
      </c>
      <c r="P27" s="293"/>
      <c r="Q27" s="328"/>
      <c r="R27" s="329"/>
      <c r="S27" s="328"/>
    </row>
    <row r="28" spans="1:19" s="256" customFormat="1" ht="30.75" customHeight="1" thickBot="1">
      <c r="A28" s="290" t="s">
        <v>68</v>
      </c>
      <c r="B28" s="291" t="s">
        <v>69</v>
      </c>
      <c r="C28" s="291"/>
      <c r="D28" s="292"/>
      <c r="E28" s="292"/>
      <c r="F28" s="292">
        <v>1.2846226123527231</v>
      </c>
      <c r="G28" s="292">
        <v>0.8380781183109637</v>
      </c>
      <c r="H28" s="292">
        <v>0.3737406566632232</v>
      </c>
      <c r="I28" s="296" t="s">
        <v>70</v>
      </c>
      <c r="J28" s="293"/>
      <c r="K28" s="292"/>
      <c r="L28" s="292"/>
      <c r="M28" s="292">
        <v>1.2846226123527231</v>
      </c>
      <c r="N28" s="292">
        <v>0.8380781183109637</v>
      </c>
      <c r="O28" s="292">
        <v>0.3737406566632232</v>
      </c>
      <c r="P28" s="293"/>
      <c r="Q28" s="294">
        <v>1.6721047079999996</v>
      </c>
      <c r="R28" s="295" t="s">
        <v>68</v>
      </c>
      <c r="S28" s="294">
        <v>1.5550573784399992</v>
      </c>
    </row>
    <row r="29" spans="1:19" s="256" customFormat="1" ht="21.75" customHeight="1" thickBot="1">
      <c r="A29" s="290" t="s">
        <v>71</v>
      </c>
      <c r="B29" s="291" t="s">
        <v>72</v>
      </c>
      <c r="C29" s="291"/>
      <c r="D29" s="292">
        <v>1.2120299999999995</v>
      </c>
      <c r="E29" s="292"/>
      <c r="F29" s="292"/>
      <c r="G29" s="292">
        <v>0</v>
      </c>
      <c r="H29" s="292">
        <v>0</v>
      </c>
      <c r="I29" s="296" t="s">
        <v>73</v>
      </c>
      <c r="J29" s="293"/>
      <c r="K29" s="292">
        <v>1.2120299999999995</v>
      </c>
      <c r="L29" s="292"/>
      <c r="M29" s="292"/>
      <c r="N29" s="292">
        <v>0</v>
      </c>
      <c r="O29" s="292">
        <v>0</v>
      </c>
      <c r="P29" s="293"/>
      <c r="Q29" s="294">
        <v>0.35350874999999987</v>
      </c>
      <c r="R29" s="295" t="s">
        <v>71</v>
      </c>
      <c r="S29" s="294">
        <v>0.35350874999999987</v>
      </c>
    </row>
    <row r="30" spans="1:19" s="256" customFormat="1" ht="21.75" customHeight="1" thickBot="1">
      <c r="A30" s="290" t="s">
        <v>75</v>
      </c>
      <c r="B30" s="291" t="s">
        <v>76</v>
      </c>
      <c r="C30" s="291"/>
      <c r="D30" s="292">
        <v>0.4</v>
      </c>
      <c r="E30" s="292">
        <v>0.4</v>
      </c>
      <c r="F30" s="292">
        <v>0.4</v>
      </c>
      <c r="G30" s="292">
        <v>0.4</v>
      </c>
      <c r="H30" s="292">
        <v>0.4</v>
      </c>
      <c r="I30" s="296" t="s">
        <v>77</v>
      </c>
      <c r="J30" s="293"/>
      <c r="K30" s="292">
        <v>0.4</v>
      </c>
      <c r="L30" s="292">
        <v>0.4</v>
      </c>
      <c r="M30" s="292">
        <v>0.4</v>
      </c>
      <c r="N30" s="292">
        <v>0.4</v>
      </c>
      <c r="O30" s="292">
        <v>0.4</v>
      </c>
      <c r="P30" s="293"/>
      <c r="Q30" s="294">
        <v>0.39902568</v>
      </c>
      <c r="R30" s="295" t="s">
        <v>74</v>
      </c>
      <c r="S30" s="294">
        <v>0.39902568</v>
      </c>
    </row>
    <row r="31" spans="1:19" s="256" customFormat="1" ht="40.5" customHeight="1" thickBot="1">
      <c r="A31" s="290" t="s">
        <v>78</v>
      </c>
      <c r="B31" s="291" t="s">
        <v>79</v>
      </c>
      <c r="C31" s="291"/>
      <c r="D31" s="292">
        <v>-1.71812717208776</v>
      </c>
      <c r="E31" s="292"/>
      <c r="F31" s="292">
        <f>-D65</f>
        <v>-3.652848380137216</v>
      </c>
      <c r="G31" s="292"/>
      <c r="H31" s="292"/>
      <c r="I31" s="54" t="s">
        <v>80</v>
      </c>
      <c r="J31" s="293"/>
      <c r="K31" s="292">
        <v>-2.1</v>
      </c>
      <c r="L31" s="292"/>
      <c r="M31" s="292">
        <v>-2.2416336831348858</v>
      </c>
      <c r="N31" s="292"/>
      <c r="O31" s="292"/>
      <c r="P31" s="293"/>
      <c r="Q31" s="294">
        <v>-3.7101781857984473</v>
      </c>
      <c r="R31" s="295" t="s">
        <v>78</v>
      </c>
      <c r="S31" s="294">
        <v>-3.7101781857984473</v>
      </c>
    </row>
    <row r="32" spans="1:19" s="256" customFormat="1" ht="45" customHeight="1" thickBot="1">
      <c r="A32" s="290" t="s">
        <v>81</v>
      </c>
      <c r="B32" s="291" t="s">
        <v>82</v>
      </c>
      <c r="C32" s="291"/>
      <c r="D32" s="292">
        <f>D17+D18+D23+D24+D25+D28+D29+D30+D31</f>
        <v>400.44474250067054</v>
      </c>
      <c r="E32" s="292">
        <f>E17+E18+E23+E24+E25+E28+E29+E30+E31</f>
        <v>406.5771860300049</v>
      </c>
      <c r="F32" s="292">
        <f>F17+F18+F23+F24+F25+F28+F29+F30+F31</f>
        <v>403.88006397341104</v>
      </c>
      <c r="G32" s="292">
        <f>G17+G18+G23+G24+G25+G28+G29+G30+G31</f>
        <v>420.2531341991106</v>
      </c>
      <c r="H32" s="292">
        <f>H17+H18+H23+H24+H25+H28+H29+H30+H31</f>
        <v>446.2902712818097</v>
      </c>
      <c r="I32" s="54" t="s">
        <v>83</v>
      </c>
      <c r="J32" s="293"/>
      <c r="K32" s="292">
        <f>K17+K18+K23+K24+K25+K28+K29+K30+K31</f>
        <v>400.40517030584056</v>
      </c>
      <c r="L32" s="292">
        <f>L17+L18+L23+L24+L25+L28+L29+L30+L31</f>
        <v>406.57893789153724</v>
      </c>
      <c r="M32" s="292">
        <f>M17+M18+M23+M24+M25+M28+M29+M30+M31</f>
        <v>405.07442960874846</v>
      </c>
      <c r="N32" s="292">
        <f>N17+N18+N23+N24+N25+N28+N29+N30+N31</f>
        <v>419.64486812406625</v>
      </c>
      <c r="O32" s="292">
        <f>O17+O18+O23+O24+O25+O28+O29+O30+O31</f>
        <v>445.9440570660559</v>
      </c>
      <c r="P32" s="293"/>
      <c r="Q32" s="294">
        <f>Q17+Q18+Q23+Q24+Q25+Q26+Q28+Q29+Q30+Q31</f>
        <v>360.5123814059923</v>
      </c>
      <c r="R32" s="295" t="s">
        <v>81</v>
      </c>
      <c r="S32" s="294">
        <f>S17+S18+S23+S24+S25+S26+S28+S29+S30+S31</f>
        <v>360.08259622242406</v>
      </c>
    </row>
    <row r="33" spans="1:19" s="256" customFormat="1" ht="57.75" customHeight="1" thickBot="1">
      <c r="A33" s="290" t="s">
        <v>84</v>
      </c>
      <c r="B33" s="291" t="s">
        <v>85</v>
      </c>
      <c r="C33" s="291"/>
      <c r="D33" s="292">
        <v>404.04271103083744</v>
      </c>
      <c r="E33" s="292">
        <f>E32</f>
        <v>406.5771860300049</v>
      </c>
      <c r="F33" s="292">
        <f>F32</f>
        <v>403.88006397341104</v>
      </c>
      <c r="G33" s="292">
        <f>G32</f>
        <v>420.2531341991106</v>
      </c>
      <c r="H33" s="292">
        <f>H32</f>
        <v>446.2902712818097</v>
      </c>
      <c r="I33" s="296" t="s">
        <v>86</v>
      </c>
      <c r="J33" s="293"/>
      <c r="K33" s="292">
        <v>402.579853886927</v>
      </c>
      <c r="L33" s="292">
        <f>L32</f>
        <v>406.57893789153724</v>
      </c>
      <c r="M33" s="292">
        <f>M32</f>
        <v>405.07442960874846</v>
      </c>
      <c r="N33" s="292">
        <f>N32</f>
        <v>419.64486812406625</v>
      </c>
      <c r="O33" s="292">
        <f>O32</f>
        <v>445.9440570660559</v>
      </c>
      <c r="P33" s="293"/>
      <c r="Q33" s="294">
        <v>362.1968198099999</v>
      </c>
      <c r="R33" s="295" t="s">
        <v>84</v>
      </c>
      <c r="S33" s="294">
        <v>362.1968198099999</v>
      </c>
    </row>
    <row r="34" spans="1:19" s="256" customFormat="1" ht="45" customHeight="1" thickBot="1">
      <c r="A34" s="330"/>
      <c r="B34" s="331" t="s">
        <v>88</v>
      </c>
      <c r="C34" s="331"/>
      <c r="D34" s="332">
        <f>D33-D32</f>
        <v>3.597968530166895</v>
      </c>
      <c r="E34" s="332">
        <f>E33-E32</f>
        <v>0</v>
      </c>
      <c r="F34" s="332">
        <f>F33-F32</f>
        <v>0</v>
      </c>
      <c r="G34" s="332">
        <f>G33-G32</f>
        <v>0</v>
      </c>
      <c r="H34" s="332">
        <f>H33-H32</f>
        <v>0</v>
      </c>
      <c r="I34" s="296" t="s">
        <v>89</v>
      </c>
      <c r="J34" s="293"/>
      <c r="K34" s="332">
        <f>K33-K32</f>
        <v>2.1746835810864695</v>
      </c>
      <c r="L34" s="332">
        <f>L33-L32</f>
        <v>0</v>
      </c>
      <c r="M34" s="332">
        <f>M33-M32</f>
        <v>0</v>
      </c>
      <c r="N34" s="332">
        <f>N33-N32</f>
        <v>0</v>
      </c>
      <c r="O34" s="332">
        <f>O33-O32</f>
        <v>0</v>
      </c>
      <c r="P34" s="293"/>
      <c r="Q34" s="333">
        <f>Q33-Q32</f>
        <v>1.684438404007608</v>
      </c>
      <c r="R34" s="334" t="s">
        <v>87</v>
      </c>
      <c r="S34" s="333">
        <f>S33-S32</f>
        <v>2.11422358757585</v>
      </c>
    </row>
    <row r="35" spans="1:19" s="256" customFormat="1" ht="21.75" customHeight="1" thickBot="1">
      <c r="A35" s="330" t="s">
        <v>91</v>
      </c>
      <c r="B35" s="331"/>
      <c r="C35" s="331"/>
      <c r="D35" s="90">
        <v>0.122</v>
      </c>
      <c r="E35" s="90">
        <v>0.03837878930160049</v>
      </c>
      <c r="F35" s="90">
        <v>0.01952595705730561</v>
      </c>
      <c r="G35" s="90">
        <v>0.06939039300927746</v>
      </c>
      <c r="H35" s="90">
        <v>0.09328464281622259</v>
      </c>
      <c r="I35" s="296"/>
      <c r="J35" s="335"/>
      <c r="K35" s="90">
        <v>0.122</v>
      </c>
      <c r="L35" s="90">
        <v>0.03938956451335876</v>
      </c>
      <c r="M35" s="90">
        <v>0.022671467591249227</v>
      </c>
      <c r="N35" s="90">
        <v>0.06908023855768633</v>
      </c>
      <c r="O35" s="90">
        <v>0.09360434047434156</v>
      </c>
      <c r="P35" s="335"/>
      <c r="Q35" s="89">
        <v>0.05</v>
      </c>
      <c r="R35" s="334" t="s">
        <v>90</v>
      </c>
      <c r="S35" s="89">
        <v>0.05</v>
      </c>
    </row>
    <row r="36" spans="1:19" s="256" customFormat="1" ht="15.75">
      <c r="A36" s="336"/>
      <c r="B36" s="337"/>
      <c r="C36" s="337"/>
      <c r="D36" s="281"/>
      <c r="E36" s="281"/>
      <c r="F36" s="281"/>
      <c r="G36" s="281"/>
      <c r="H36" s="281"/>
      <c r="I36" s="338"/>
      <c r="J36" s="339"/>
      <c r="K36" s="281"/>
      <c r="L36" s="281"/>
      <c r="M36" s="281"/>
      <c r="N36" s="281"/>
      <c r="O36" s="281"/>
      <c r="P36" s="281"/>
      <c r="Q36" s="339"/>
      <c r="R36" s="339"/>
      <c r="S36" s="281"/>
    </row>
    <row r="37" spans="1:19" s="256" customFormat="1" ht="16.5" thickBot="1">
      <c r="A37" s="336"/>
      <c r="B37" s="337"/>
      <c r="C37" s="337"/>
      <c r="D37" s="281"/>
      <c r="E37" s="281"/>
      <c r="F37" s="281"/>
      <c r="G37" s="281"/>
      <c r="H37" s="281"/>
      <c r="I37" s="338"/>
      <c r="J37" s="339"/>
      <c r="K37" s="453" t="s">
        <v>148</v>
      </c>
      <c r="L37" s="453"/>
      <c r="M37" s="453"/>
      <c r="N37" s="453"/>
      <c r="O37" s="453"/>
      <c r="P37" s="340"/>
      <c r="Q37" s="339"/>
      <c r="R37" s="454" t="s">
        <v>148</v>
      </c>
      <c r="S37" s="454"/>
    </row>
    <row r="38" spans="1:19" s="256" customFormat="1" ht="16.5" thickBot="1">
      <c r="A38" s="341"/>
      <c r="B38" s="342"/>
      <c r="C38" s="342"/>
      <c r="D38" s="342"/>
      <c r="E38" s="342"/>
      <c r="F38" s="342"/>
      <c r="G38" s="342"/>
      <c r="H38" s="342"/>
      <c r="I38" s="343"/>
      <c r="J38" s="344"/>
      <c r="K38" s="342"/>
      <c r="L38" s="342"/>
      <c r="M38" s="342"/>
      <c r="N38" s="342"/>
      <c r="O38" s="342"/>
      <c r="P38" s="345"/>
      <c r="Q38" s="346"/>
      <c r="R38" s="347"/>
      <c r="S38" s="342"/>
    </row>
    <row r="39" spans="1:19" s="256" customFormat="1" ht="48.75" customHeight="1">
      <c r="A39" s="348" t="s">
        <v>93</v>
      </c>
      <c r="B39" s="349"/>
      <c r="C39" s="349"/>
      <c r="D39" s="350">
        <f>'[1]Core Allowed + Exit Cap Allce'!D68</f>
        <v>26.74914085967675</v>
      </c>
      <c r="E39" s="350">
        <f>'[1]Core Allowed + Exit Cap Allce'!E68</f>
        <v>27.539244921926123</v>
      </c>
      <c r="F39" s="350">
        <f>'[1]Core Allowed + Exit Cap Allce'!F68</f>
        <v>28.35288217366994</v>
      </c>
      <c r="G39" s="350">
        <f>'[1]Core Allowed + Exit Cap Allce'!G68</f>
        <v>29.22473330051029</v>
      </c>
      <c r="H39" s="350">
        <f>'[1]Core Allowed + Exit Cap Allce'!H68</f>
        <v>30.1014752995256</v>
      </c>
      <c r="I39" s="301" t="s">
        <v>94</v>
      </c>
      <c r="J39" s="351"/>
      <c r="K39" s="350">
        <v>26.74914085967675</v>
      </c>
      <c r="L39" s="350">
        <v>27.5393637</v>
      </c>
      <c r="M39" s="350">
        <v>28.35227</v>
      </c>
      <c r="N39" s="350">
        <v>29.223938</v>
      </c>
      <c r="O39" s="350">
        <v>30.102523999999995</v>
      </c>
      <c r="P39" s="351"/>
      <c r="Q39" s="352">
        <v>12.660163526166727</v>
      </c>
      <c r="R39" s="348" t="s">
        <v>93</v>
      </c>
      <c r="S39" s="352">
        <v>12.660163526166727</v>
      </c>
    </row>
    <row r="40" spans="1:19" s="256" customFormat="1" ht="30">
      <c r="A40" s="353" t="s">
        <v>95</v>
      </c>
      <c r="B40" s="354"/>
      <c r="C40" s="354"/>
      <c r="D40" s="355"/>
      <c r="E40" s="356"/>
      <c r="F40" s="356">
        <v>-6.301484384979344</v>
      </c>
      <c r="G40" s="356">
        <v>-6.250497119663824</v>
      </c>
      <c r="H40" s="356">
        <v>-6.458066997628393</v>
      </c>
      <c r="I40" s="306" t="s">
        <v>96</v>
      </c>
      <c r="J40" s="357"/>
      <c r="K40" s="355"/>
      <c r="L40" s="356"/>
      <c r="M40" s="356">
        <f>'[1]Incentive_Adj. Summary'!N53</f>
        <v>0</v>
      </c>
      <c r="N40" s="356">
        <f>'[1]Incentive_Adj. Summary'!O53</f>
        <v>0</v>
      </c>
      <c r="O40" s="356">
        <f>'[1]Incentive_Adj. Summary'!P53</f>
        <v>0</v>
      </c>
      <c r="P40" s="358"/>
      <c r="Q40" s="359"/>
      <c r="R40" s="353" t="s">
        <v>95</v>
      </c>
      <c r="S40" s="359"/>
    </row>
    <row r="41" spans="1:19" s="256" customFormat="1" ht="35.25" customHeight="1">
      <c r="A41" s="360" t="s">
        <v>78</v>
      </c>
      <c r="B41" s="361"/>
      <c r="C41" s="361"/>
      <c r="D41" s="362">
        <v>0.17187804389006026</v>
      </c>
      <c r="E41" s="362"/>
      <c r="F41" s="362">
        <f>-D76</f>
        <v>0.0028598386821502638</v>
      </c>
      <c r="G41" s="362">
        <f>-E76</f>
        <v>0</v>
      </c>
      <c r="H41" s="362">
        <f>-F76</f>
        <v>0</v>
      </c>
      <c r="I41" s="280" t="s">
        <v>97</v>
      </c>
      <c r="J41" s="357"/>
      <c r="K41" s="362">
        <v>0.17187804389006026</v>
      </c>
      <c r="L41" s="362"/>
      <c r="M41" s="362">
        <f>-K76</f>
        <v>0</v>
      </c>
      <c r="N41" s="362">
        <f>-L76</f>
        <v>0</v>
      </c>
      <c r="O41" s="362">
        <f>-M76</f>
        <v>0</v>
      </c>
      <c r="P41" s="351"/>
      <c r="Q41" s="363"/>
      <c r="R41" s="360" t="s">
        <v>78</v>
      </c>
      <c r="S41" s="363"/>
    </row>
    <row r="42" spans="1:19" s="256" customFormat="1" ht="16.5" thickBot="1">
      <c r="A42" s="364" t="s">
        <v>98</v>
      </c>
      <c r="B42" s="365"/>
      <c r="C42" s="365"/>
      <c r="D42" s="366">
        <f>SUM(D39:D41)</f>
        <v>26.92101890356681</v>
      </c>
      <c r="E42" s="366">
        <f>SUM(E39:E41)</f>
        <v>27.539244921926123</v>
      </c>
      <c r="F42" s="366">
        <f>SUM(F39:F41)</f>
        <v>22.054257627372746</v>
      </c>
      <c r="G42" s="366">
        <f>SUM(G39:G41)</f>
        <v>22.974236180846468</v>
      </c>
      <c r="H42" s="366">
        <f>SUM(H39:H41)</f>
        <v>23.643408301897207</v>
      </c>
      <c r="I42" s="367"/>
      <c r="J42" s="368"/>
      <c r="K42" s="366">
        <f>SUM(K39:K41)</f>
        <v>26.92101890356681</v>
      </c>
      <c r="L42" s="366">
        <f>SUM(L39:L41)</f>
        <v>27.5393637</v>
      </c>
      <c r="M42" s="366">
        <f>SUM(M39:M41)</f>
        <v>28.35227</v>
      </c>
      <c r="N42" s="366">
        <f>SUM(N39:N41)</f>
        <v>29.223938</v>
      </c>
      <c r="O42" s="366">
        <f>SUM(O39:O41)</f>
        <v>30.102523999999995</v>
      </c>
      <c r="P42" s="369"/>
      <c r="Q42" s="370">
        <f>SUM(Q39:Q41)</f>
        <v>12.660163526166727</v>
      </c>
      <c r="R42" s="364" t="s">
        <v>98</v>
      </c>
      <c r="S42" s="366">
        <f>SUM(S39:S41)</f>
        <v>12.660163526166727</v>
      </c>
    </row>
    <row r="43" spans="1:19" s="256" customFormat="1" ht="51.75" customHeight="1" thickBot="1">
      <c r="A43" s="364" t="s">
        <v>99</v>
      </c>
      <c r="B43" s="365"/>
      <c r="C43" s="365"/>
      <c r="D43" s="371">
        <v>26.918202030675047</v>
      </c>
      <c r="E43" s="366">
        <f>E42</f>
        <v>27.539244921926123</v>
      </c>
      <c r="F43" s="366">
        <f>F42</f>
        <v>22.054257627372746</v>
      </c>
      <c r="G43" s="366">
        <f>G42</f>
        <v>22.974236180846468</v>
      </c>
      <c r="H43" s="366">
        <f>H42</f>
        <v>23.643408301897207</v>
      </c>
      <c r="I43" s="296" t="s">
        <v>86</v>
      </c>
      <c r="J43" s="368"/>
      <c r="K43" s="372">
        <v>26.748999999999995</v>
      </c>
      <c r="L43" s="366">
        <f>L42</f>
        <v>27.5393637</v>
      </c>
      <c r="M43" s="366">
        <f>M42</f>
        <v>28.35227</v>
      </c>
      <c r="N43" s="366">
        <f>N42</f>
        <v>29.223938</v>
      </c>
      <c r="O43" s="366">
        <f>O42</f>
        <v>30.102523999999995</v>
      </c>
      <c r="P43" s="369"/>
      <c r="Q43" s="370">
        <v>12.491655640000001</v>
      </c>
      <c r="R43" s="364" t="s">
        <v>99</v>
      </c>
      <c r="S43" s="372">
        <v>12.491655640000001</v>
      </c>
    </row>
    <row r="44" spans="1:19" s="256" customFormat="1" ht="39" customHeight="1" thickBot="1">
      <c r="A44" s="373" t="s">
        <v>100</v>
      </c>
      <c r="B44" s="361"/>
      <c r="C44" s="361"/>
      <c r="D44" s="374">
        <f>D43-D42</f>
        <v>-0.0028168728917634667</v>
      </c>
      <c r="E44" s="374">
        <f>E43-E42</f>
        <v>0</v>
      </c>
      <c r="F44" s="374">
        <f>F43-F42</f>
        <v>0</v>
      </c>
      <c r="G44" s="374">
        <f>G43-G42</f>
        <v>0</v>
      </c>
      <c r="H44" s="374">
        <f>H43-H42</f>
        <v>0</v>
      </c>
      <c r="I44" s="296" t="s">
        <v>101</v>
      </c>
      <c r="J44" s="293"/>
      <c r="K44" s="374">
        <f>K43-K42</f>
        <v>-0.1720189035668156</v>
      </c>
      <c r="L44" s="374">
        <f>L43-L42</f>
        <v>0</v>
      </c>
      <c r="M44" s="374">
        <f>M43-M42</f>
        <v>0</v>
      </c>
      <c r="N44" s="374">
        <f>N43-N42</f>
        <v>0</v>
      </c>
      <c r="O44" s="374">
        <f>O43-O42</f>
        <v>0</v>
      </c>
      <c r="P44" s="293"/>
      <c r="Q44" s="375">
        <f>Q43-Q42</f>
        <v>-0.16850788616672574</v>
      </c>
      <c r="R44" s="373" t="s">
        <v>100</v>
      </c>
      <c r="S44" s="374">
        <f>S43-S42</f>
        <v>-0.16850788616672574</v>
      </c>
    </row>
    <row r="45" spans="1:19" s="256" customFormat="1" ht="39.75" customHeight="1" thickBot="1">
      <c r="A45" s="376" t="s">
        <v>90</v>
      </c>
      <c r="B45" s="309"/>
      <c r="C45" s="309"/>
      <c r="D45" s="126">
        <v>0.083</v>
      </c>
      <c r="E45" s="126">
        <v>0.0692</v>
      </c>
      <c r="F45" s="126">
        <v>-0.1898168063973649</v>
      </c>
      <c r="G45" s="126">
        <v>0.07488181186969996</v>
      </c>
      <c r="H45" s="126">
        <v>0.058134983656966545</v>
      </c>
      <c r="I45" s="311" t="s">
        <v>102</v>
      </c>
      <c r="J45" s="293"/>
      <c r="K45" s="126">
        <v>0.083</v>
      </c>
      <c r="L45" s="126">
        <v>0.0589</v>
      </c>
      <c r="M45" s="126">
        <v>0.06321529106225021</v>
      </c>
      <c r="N45" s="126">
        <v>0.058416923542255084</v>
      </c>
      <c r="O45" s="126">
        <v>0.06048082075062323</v>
      </c>
      <c r="P45" s="335"/>
      <c r="Q45" s="377"/>
      <c r="R45" s="376" t="s">
        <v>90</v>
      </c>
      <c r="S45" s="126"/>
    </row>
    <row r="46" spans="1:19" s="256" customFormat="1" ht="15" customHeight="1">
      <c r="A46" s="378"/>
      <c r="B46" s="337"/>
      <c r="C46" s="337"/>
      <c r="D46" s="128"/>
      <c r="E46" s="128"/>
      <c r="F46" s="128"/>
      <c r="G46" s="128"/>
      <c r="H46" s="128"/>
      <c r="I46" s="338"/>
      <c r="J46" s="339"/>
      <c r="K46" s="128"/>
      <c r="L46" s="128"/>
      <c r="M46" s="128"/>
      <c r="N46" s="128"/>
      <c r="O46" s="128"/>
      <c r="P46" s="128"/>
      <c r="Q46" s="339"/>
      <c r="R46" s="339"/>
      <c r="S46" s="128"/>
    </row>
    <row r="47" spans="1:19" s="256" customFormat="1" ht="16.5" thickBot="1">
      <c r="A47" s="379"/>
      <c r="B47" s="380"/>
      <c r="C47" s="380"/>
      <c r="D47" s="381"/>
      <c r="E47" s="381"/>
      <c r="F47" s="381"/>
      <c r="G47" s="381"/>
      <c r="H47" s="381"/>
      <c r="I47" s="338"/>
      <c r="J47" s="339"/>
      <c r="K47" s="453" t="s">
        <v>148</v>
      </c>
      <c r="L47" s="453"/>
      <c r="M47" s="453"/>
      <c r="N47" s="453"/>
      <c r="O47" s="453"/>
      <c r="P47" s="340"/>
      <c r="Q47" s="382"/>
      <c r="R47" s="454" t="s">
        <v>148</v>
      </c>
      <c r="S47" s="454"/>
    </row>
    <row r="48" spans="1:19" s="256" customFormat="1" ht="16.5" thickBot="1">
      <c r="A48" s="341"/>
      <c r="B48" s="342"/>
      <c r="C48" s="342"/>
      <c r="D48" s="342"/>
      <c r="E48" s="342"/>
      <c r="F48" s="342"/>
      <c r="G48" s="342"/>
      <c r="H48" s="342"/>
      <c r="I48" s="343"/>
      <c r="J48" s="344"/>
      <c r="K48" s="342"/>
      <c r="L48" s="342"/>
      <c r="M48" s="342"/>
      <c r="N48" s="342"/>
      <c r="O48" s="342"/>
      <c r="P48" s="345"/>
      <c r="Q48" s="346"/>
      <c r="R48" s="347"/>
      <c r="S48" s="342"/>
    </row>
    <row r="49" spans="1:19" s="256" customFormat="1" ht="36" customHeight="1" thickBot="1">
      <c r="A49" s="383"/>
      <c r="B49" s="384"/>
      <c r="C49" s="385"/>
      <c r="D49" s="386">
        <f aca="true" t="shared" si="0" ref="D49:H50">D32-D42</f>
        <v>373.52372359710375</v>
      </c>
      <c r="E49" s="386">
        <f t="shared" si="0"/>
        <v>379.03794110807877</v>
      </c>
      <c r="F49" s="386">
        <f t="shared" si="0"/>
        <v>381.8258063460383</v>
      </c>
      <c r="G49" s="386">
        <f t="shared" si="0"/>
        <v>397.27889801826416</v>
      </c>
      <c r="H49" s="386">
        <f t="shared" si="0"/>
        <v>422.6468629799125</v>
      </c>
      <c r="I49" s="301" t="s">
        <v>105</v>
      </c>
      <c r="J49" s="369"/>
      <c r="K49" s="386">
        <f aca="true" t="shared" si="1" ref="K49:O50">K32-K42</f>
        <v>373.48415140227377</v>
      </c>
      <c r="L49" s="386">
        <f t="shared" si="1"/>
        <v>379.0395741915372</v>
      </c>
      <c r="M49" s="386">
        <f t="shared" si="1"/>
        <v>376.7221596087485</v>
      </c>
      <c r="N49" s="386">
        <f t="shared" si="1"/>
        <v>390.4209301240663</v>
      </c>
      <c r="O49" s="386">
        <f t="shared" si="1"/>
        <v>415.8415330660559</v>
      </c>
      <c r="P49" s="369"/>
      <c r="Q49" s="387">
        <f>Q32-Q42</f>
        <v>347.85221787982556</v>
      </c>
      <c r="R49" s="388" t="s">
        <v>104</v>
      </c>
      <c r="S49" s="386">
        <f>S32-S42</f>
        <v>347.4224326962573</v>
      </c>
    </row>
    <row r="50" spans="1:19" s="256" customFormat="1" ht="33.75" customHeight="1">
      <c r="A50" s="389"/>
      <c r="B50" s="390"/>
      <c r="C50" s="365"/>
      <c r="D50" s="366">
        <f t="shared" si="0"/>
        <v>377.1245090001624</v>
      </c>
      <c r="E50" s="366">
        <f t="shared" si="0"/>
        <v>379.03794110807877</v>
      </c>
      <c r="F50" s="366">
        <f t="shared" si="0"/>
        <v>381.8258063460383</v>
      </c>
      <c r="G50" s="366">
        <f t="shared" si="0"/>
        <v>397.27889801826416</v>
      </c>
      <c r="H50" s="366">
        <f t="shared" si="0"/>
        <v>422.6468629799125</v>
      </c>
      <c r="I50" s="301" t="s">
        <v>107</v>
      </c>
      <c r="J50" s="369"/>
      <c r="K50" s="366">
        <f t="shared" si="1"/>
        <v>375.830853886927</v>
      </c>
      <c r="L50" s="366">
        <f t="shared" si="1"/>
        <v>379.0395741915372</v>
      </c>
      <c r="M50" s="366">
        <f t="shared" si="1"/>
        <v>376.7221596087485</v>
      </c>
      <c r="N50" s="366">
        <f t="shared" si="1"/>
        <v>390.4209301240663</v>
      </c>
      <c r="O50" s="366">
        <f t="shared" si="1"/>
        <v>415.8415330660559</v>
      </c>
      <c r="P50" s="369"/>
      <c r="Q50" s="391">
        <f>Q33-Q43</f>
        <v>349.70516416999993</v>
      </c>
      <c r="R50" s="364" t="s">
        <v>106</v>
      </c>
      <c r="S50" s="366">
        <f>S33-S43</f>
        <v>349.70516416999993</v>
      </c>
    </row>
    <row r="51" spans="1:19" s="256" customFormat="1" ht="15">
      <c r="A51" s="392"/>
      <c r="B51" s="393"/>
      <c r="C51" s="361"/>
      <c r="D51" s="394">
        <f>D50-D49</f>
        <v>3.6007854030586373</v>
      </c>
      <c r="E51" s="394">
        <f>E50-E49</f>
        <v>0</v>
      </c>
      <c r="F51" s="394">
        <f>F50-F49</f>
        <v>0</v>
      </c>
      <c r="G51" s="394">
        <f>G50-G49</f>
        <v>0</v>
      </c>
      <c r="H51" s="394">
        <f>H50-H49</f>
        <v>0</v>
      </c>
      <c r="I51" s="280"/>
      <c r="J51" s="369"/>
      <c r="K51" s="394">
        <f>K50-K49</f>
        <v>2.3467024846532354</v>
      </c>
      <c r="L51" s="394">
        <f>L50-L49</f>
        <v>0</v>
      </c>
      <c r="M51" s="394">
        <f>M50-M49</f>
        <v>0</v>
      </c>
      <c r="N51" s="394">
        <f>N50-N49</f>
        <v>0</v>
      </c>
      <c r="O51" s="394">
        <f>O50-O49</f>
        <v>0</v>
      </c>
      <c r="P51" s="369"/>
      <c r="Q51" s="395">
        <f>Q50-Q49</f>
        <v>1.8529462901743727</v>
      </c>
      <c r="R51" s="373" t="s">
        <v>108</v>
      </c>
      <c r="S51" s="394">
        <f>S50-S49</f>
        <v>2.282731473742615</v>
      </c>
    </row>
    <row r="52" spans="1:19" s="256" customFormat="1" ht="50.25" customHeight="1" thickBot="1">
      <c r="A52" s="396" t="s">
        <v>109</v>
      </c>
      <c r="B52" s="397"/>
      <c r="C52" s="309"/>
      <c r="D52" s="126">
        <v>0.125</v>
      </c>
      <c r="E52" s="126">
        <v>0.0348</v>
      </c>
      <c r="F52" s="126">
        <v>0.03508134552850189</v>
      </c>
      <c r="G52" s="126">
        <v>0.07360028281184348</v>
      </c>
      <c r="H52" s="126">
        <v>0.0948808353394315</v>
      </c>
      <c r="I52" s="311" t="s">
        <v>110</v>
      </c>
      <c r="J52" s="398"/>
      <c r="K52" s="126">
        <v>0.125</v>
      </c>
      <c r="L52" s="126">
        <v>0.0348</v>
      </c>
      <c r="M52" s="126">
        <v>0.03508134552850189</v>
      </c>
      <c r="N52" s="126">
        <v>0.07360028281184348</v>
      </c>
      <c r="O52" s="126">
        <v>0.0948808353394315</v>
      </c>
      <c r="P52" s="335"/>
      <c r="Q52" s="399">
        <v>0.05</v>
      </c>
      <c r="R52" s="376" t="s">
        <v>90</v>
      </c>
      <c r="S52" s="126">
        <v>0.05</v>
      </c>
    </row>
    <row r="53" spans="1:19" s="256" customFormat="1" ht="15">
      <c r="A53" s="379"/>
      <c r="B53" s="380"/>
      <c r="C53" s="380"/>
      <c r="D53" s="149"/>
      <c r="E53" s="149"/>
      <c r="F53" s="149"/>
      <c r="G53" s="149"/>
      <c r="H53" s="149"/>
      <c r="I53" s="338"/>
      <c r="J53" s="339"/>
      <c r="K53" s="149"/>
      <c r="L53" s="149"/>
      <c r="M53" s="149"/>
      <c r="N53" s="149"/>
      <c r="O53" s="149"/>
      <c r="P53" s="149"/>
      <c r="Q53" s="382"/>
      <c r="R53" s="382"/>
      <c r="S53" s="149"/>
    </row>
    <row r="54" spans="9:16" s="256" customFormat="1" ht="15.75" thickBot="1">
      <c r="I54" s="400"/>
      <c r="J54" s="401"/>
      <c r="P54" s="402"/>
    </row>
    <row r="55" spans="1:19" s="411" customFormat="1" ht="15.75">
      <c r="A55" s="403"/>
      <c r="B55" s="404"/>
      <c r="C55" s="404"/>
      <c r="D55" s="405"/>
      <c r="E55" s="406"/>
      <c r="F55" s="406"/>
      <c r="G55" s="406"/>
      <c r="H55" s="406"/>
      <c r="I55" s="406"/>
      <c r="J55" s="407"/>
      <c r="K55" s="408"/>
      <c r="L55" s="406"/>
      <c r="M55" s="406"/>
      <c r="N55" s="406"/>
      <c r="O55" s="406"/>
      <c r="P55" s="409"/>
      <c r="Q55" s="404"/>
      <c r="R55" s="410"/>
      <c r="S55" s="408"/>
    </row>
    <row r="56" spans="1:19" s="411" customFormat="1" ht="15.75">
      <c r="A56" s="412"/>
      <c r="B56" s="284"/>
      <c r="C56" s="284"/>
      <c r="D56" s="161">
        <v>-0.03</v>
      </c>
      <c r="E56" s="162">
        <v>-0.03</v>
      </c>
      <c r="F56" s="162">
        <v>-0.03</v>
      </c>
      <c r="G56" s="162">
        <v>-0.03</v>
      </c>
      <c r="H56" s="162">
        <v>-0.03</v>
      </c>
      <c r="I56" s="413" t="s">
        <v>112</v>
      </c>
      <c r="J56" s="398"/>
      <c r="K56" s="414">
        <v>-0.03</v>
      </c>
      <c r="L56" s="162">
        <v>-0.03</v>
      </c>
      <c r="M56" s="162">
        <v>-0.03</v>
      </c>
      <c r="N56" s="162">
        <v>-0.03</v>
      </c>
      <c r="O56" s="162">
        <v>-0.03</v>
      </c>
      <c r="P56" s="335"/>
      <c r="Q56" s="415">
        <v>-0.065</v>
      </c>
      <c r="R56" s="416" t="s">
        <v>111</v>
      </c>
      <c r="S56" s="414">
        <v>-0.065</v>
      </c>
    </row>
    <row r="57" spans="1:19" s="411" customFormat="1" ht="15.75">
      <c r="A57" s="417"/>
      <c r="B57" s="418"/>
      <c r="C57" s="418"/>
      <c r="D57" s="419"/>
      <c r="E57" s="420"/>
      <c r="F57" s="420"/>
      <c r="G57" s="420"/>
      <c r="H57" s="420"/>
      <c r="I57" s="420"/>
      <c r="J57" s="409"/>
      <c r="K57" s="421"/>
      <c r="L57" s="420"/>
      <c r="M57" s="420"/>
      <c r="N57" s="420"/>
      <c r="O57" s="420"/>
      <c r="P57" s="409"/>
      <c r="Q57" s="418"/>
      <c r="R57" s="422"/>
      <c r="S57" s="421"/>
    </row>
    <row r="58" spans="1:10" s="401" customFormat="1" ht="15.75">
      <c r="A58" s="423"/>
      <c r="B58" s="409"/>
      <c r="C58" s="409"/>
      <c r="D58" s="409"/>
      <c r="E58" s="409"/>
      <c r="F58" s="409"/>
      <c r="G58" s="409"/>
      <c r="H58" s="409"/>
      <c r="I58" s="409"/>
      <c r="J58" s="424"/>
    </row>
    <row r="59" spans="16:19" s="425" customFormat="1" ht="12.75">
      <c r="P59" s="426"/>
      <c r="Q59" s="426"/>
      <c r="R59" s="426"/>
      <c r="S59" s="426"/>
    </row>
    <row r="60" spans="16:19" s="425" customFormat="1" ht="12.75" hidden="1">
      <c r="P60" s="426"/>
      <c r="Q60" s="426"/>
      <c r="R60" s="426"/>
      <c r="S60" s="426"/>
    </row>
    <row r="61" spans="1:19" s="425" customFormat="1" ht="12.75" hidden="1">
      <c r="A61" s="427"/>
      <c r="B61" s="428"/>
      <c r="C61" s="429" t="s">
        <v>138</v>
      </c>
      <c r="D61" s="430">
        <v>0.005</v>
      </c>
      <c r="E61" s="430">
        <v>0.005</v>
      </c>
      <c r="F61" s="430">
        <v>0.005</v>
      </c>
      <c r="G61" s="430">
        <v>0.005</v>
      </c>
      <c r="H61" s="430">
        <v>0.005</v>
      </c>
      <c r="P61" s="426"/>
      <c r="Q61" s="426"/>
      <c r="R61" s="426"/>
      <c r="S61" s="426"/>
    </row>
    <row r="62" spans="1:19" s="425" customFormat="1" ht="12.75" hidden="1">
      <c r="A62" s="431"/>
      <c r="B62" s="432"/>
      <c r="C62" s="433" t="s">
        <v>139</v>
      </c>
      <c r="D62" s="434">
        <f>IF(((D33)&gt;((D32)*1.06)),3%,(IF(((D33)&lt;((D32)*0.94)),0%,1.5%)))</f>
        <v>0.015</v>
      </c>
      <c r="E62" s="434">
        <f>IF(((E33)&gt;((E32)*1.06)),3%,(IF(((E33)&lt;((E32)*0.94)),0%,1.5%)))</f>
        <v>0.015</v>
      </c>
      <c r="F62" s="434">
        <f>IF(((F33)&gt;((F32)*1.06)),3%,(IF(((F33)&lt;((F32)*0.94)),0%,1.5%)))</f>
        <v>0.015</v>
      </c>
      <c r="G62" s="434">
        <f>IF(((G33)&gt;((G32)*1.06)),3%,(IF(((G33)&lt;((G32)*0.94)),0%,1.5%)))</f>
        <v>0.015</v>
      </c>
      <c r="H62" s="434">
        <f>IF(((H33)&gt;((H32)*1.06)),3%,(IF(((H33)&lt;((H32)*0.94)),0%,1.5%)))</f>
        <v>0.015</v>
      </c>
      <c r="P62" s="426"/>
      <c r="Q62" s="426"/>
      <c r="R62" s="426"/>
      <c r="S62" s="426"/>
    </row>
    <row r="63" spans="1:19" s="425" customFormat="1" ht="12.75" hidden="1">
      <c r="A63" s="435"/>
      <c r="B63" s="432"/>
      <c r="C63" s="429"/>
      <c r="D63" s="436">
        <v>1.5</v>
      </c>
      <c r="E63" s="436">
        <v>1.5</v>
      </c>
      <c r="F63" s="436">
        <v>1.5</v>
      </c>
      <c r="G63" s="436">
        <v>1.5</v>
      </c>
      <c r="H63" s="436">
        <v>1.5</v>
      </c>
      <c r="P63" s="426"/>
      <c r="Q63" s="426"/>
      <c r="R63" s="426"/>
      <c r="S63" s="426"/>
    </row>
    <row r="64" spans="1:19" s="425" customFormat="1" ht="12.75" hidden="1">
      <c r="A64" s="437"/>
      <c r="B64" s="438"/>
      <c r="C64" s="206"/>
      <c r="D64" s="432"/>
      <c r="E64" s="432"/>
      <c r="F64" s="432"/>
      <c r="G64" s="432"/>
      <c r="H64" s="432"/>
      <c r="P64" s="426"/>
      <c r="Q64" s="426"/>
      <c r="R64" s="426"/>
      <c r="S64" s="426"/>
    </row>
    <row r="65" spans="1:19" s="425" customFormat="1" ht="12.75" hidden="1">
      <c r="A65" s="439"/>
      <c r="B65" s="439"/>
      <c r="C65" s="429" t="s">
        <v>140</v>
      </c>
      <c r="D65" s="440">
        <f>D34*(1+(D61+D62)/100)*(1+(D61+D63)/100)</f>
        <v>3.652848380137216</v>
      </c>
      <c r="E65" s="440">
        <f>E34*(1+(E61+E62)/100)*(1+(E61+E63)/100)</f>
        <v>0</v>
      </c>
      <c r="F65" s="440">
        <f>F34*(1+(F61+F62)/100)*(1+(F61+F63)/100)</f>
        <v>0</v>
      </c>
      <c r="G65" s="440">
        <f>G34*(1+(G61+G62)/100)*(1+(G61+G63)/100)</f>
        <v>0</v>
      </c>
      <c r="H65" s="440">
        <f>H34*(1+(H61+H62)/100)*(1+(H61+H63)/100)</f>
        <v>0</v>
      </c>
      <c r="P65" s="426"/>
      <c r="Q65" s="426"/>
      <c r="R65" s="426"/>
      <c r="S65" s="426"/>
    </row>
    <row r="66" spans="1:19" s="425" customFormat="1" ht="12.75" hidden="1">
      <c r="A66" s="439"/>
      <c r="B66" s="439"/>
      <c r="C66" s="439"/>
      <c r="D66" s="440"/>
      <c r="E66" s="440"/>
      <c r="F66" s="440"/>
      <c r="G66" s="440"/>
      <c r="H66" s="440"/>
      <c r="P66" s="426"/>
      <c r="Q66" s="426"/>
      <c r="R66" s="426"/>
      <c r="S66" s="426"/>
    </row>
    <row r="67" spans="1:19" s="425" customFormat="1" ht="12.75" hidden="1">
      <c r="A67" s="439"/>
      <c r="B67" s="439"/>
      <c r="C67" s="441"/>
      <c r="D67" s="440"/>
      <c r="E67" s="440"/>
      <c r="F67" s="440"/>
      <c r="G67" s="440"/>
      <c r="H67" s="440"/>
      <c r="P67" s="426"/>
      <c r="Q67" s="426"/>
      <c r="R67" s="426"/>
      <c r="S67" s="426"/>
    </row>
    <row r="68" spans="1:19" s="425" customFormat="1" ht="12.75" hidden="1">
      <c r="A68" s="441"/>
      <c r="B68" s="441"/>
      <c r="C68" s="442"/>
      <c r="D68" s="432"/>
      <c r="E68" s="432"/>
      <c r="F68" s="432"/>
      <c r="G68" s="432"/>
      <c r="H68" s="432"/>
      <c r="P68" s="426"/>
      <c r="Q68" s="426"/>
      <c r="R68" s="426"/>
      <c r="S68" s="426"/>
    </row>
    <row r="69" spans="1:19" s="425" customFormat="1" ht="12.75" hidden="1">
      <c r="A69" s="206"/>
      <c r="B69" s="206"/>
      <c r="C69" s="442"/>
      <c r="D69" s="440"/>
      <c r="E69" s="440"/>
      <c r="F69" s="440"/>
      <c r="G69" s="440"/>
      <c r="H69" s="440"/>
      <c r="P69" s="426"/>
      <c r="Q69" s="426"/>
      <c r="R69" s="426"/>
      <c r="S69" s="426"/>
    </row>
    <row r="70" spans="1:19" s="425" customFormat="1" ht="12.75" hidden="1">
      <c r="A70" s="206"/>
      <c r="B70" s="206"/>
      <c r="C70" s="229"/>
      <c r="D70" s="432"/>
      <c r="E70" s="432"/>
      <c r="F70" s="432"/>
      <c r="G70" s="432"/>
      <c r="H70" s="432"/>
      <c r="P70" s="426"/>
      <c r="Q70" s="426"/>
      <c r="R70" s="426"/>
      <c r="S70" s="426"/>
    </row>
    <row r="71" spans="1:19" s="425" customFormat="1" ht="12.75" hidden="1">
      <c r="A71" s="443"/>
      <c r="B71" s="443"/>
      <c r="C71" s="206"/>
      <c r="D71" s="444"/>
      <c r="E71" s="444"/>
      <c r="F71" s="444"/>
      <c r="G71" s="444"/>
      <c r="H71" s="444"/>
      <c r="P71" s="426"/>
      <c r="Q71" s="426"/>
      <c r="R71" s="426"/>
      <c r="S71" s="426"/>
    </row>
    <row r="72" spans="1:19" s="425" customFormat="1" ht="12.75" hidden="1">
      <c r="A72" s="445"/>
      <c r="B72" s="445"/>
      <c r="C72" s="429" t="s">
        <v>138</v>
      </c>
      <c r="D72" s="430">
        <f>D61</f>
        <v>0.005</v>
      </c>
      <c r="E72" s="430">
        <f>E61</f>
        <v>0.005</v>
      </c>
      <c r="F72" s="430">
        <f>F61</f>
        <v>0.005</v>
      </c>
      <c r="G72" s="430">
        <f>G61</f>
        <v>0.005</v>
      </c>
      <c r="H72" s="430">
        <f>H61</f>
        <v>0.005</v>
      </c>
      <c r="P72" s="426"/>
      <c r="Q72" s="426"/>
      <c r="R72" s="426"/>
      <c r="S72" s="426"/>
    </row>
    <row r="73" spans="1:19" s="425" customFormat="1" ht="12.75" hidden="1">
      <c r="A73" s="446"/>
      <c r="B73" s="446"/>
      <c r="C73" s="433" t="s">
        <v>139</v>
      </c>
      <c r="D73" s="434">
        <f>IF(((D43)&gt;((D42)*1.06)),3%,(IF(((D43)&lt;((D42)*0.94)),0%,1.5%)))</f>
        <v>0.015</v>
      </c>
      <c r="E73" s="434">
        <f>IF(((E43)&gt;((E42)*1.06)),3%,(IF(((E43)&lt;((E42)*0.94)),0%,1.5%)))</f>
        <v>0.015</v>
      </c>
      <c r="F73" s="434">
        <f>IF(((F43)&gt;((F42)*1.06)),3%,(IF(((F43)&lt;((F42)*0.94)),0%,1.5%)))</f>
        <v>0.015</v>
      </c>
      <c r="G73" s="434">
        <f>IF(((G43)&gt;((G42)*1.06)),3%,(IF(((G43)&lt;((G42)*0.94)),0%,1.5%)))</f>
        <v>0.015</v>
      </c>
      <c r="H73" s="434">
        <f>IF(((H43)&gt;((H42)*1.06)),3%,(IF(((H43)&lt;((H42)*0.94)),0%,1.5%)))</f>
        <v>0.015</v>
      </c>
      <c r="P73" s="426"/>
      <c r="Q73" s="426"/>
      <c r="R73" s="426"/>
      <c r="S73" s="426"/>
    </row>
    <row r="74" spans="1:19" s="425" customFormat="1" ht="12.75" hidden="1">
      <c r="A74" s="440"/>
      <c r="B74" s="440"/>
      <c r="C74" s="429"/>
      <c r="D74" s="436">
        <f>D63</f>
        <v>1.5</v>
      </c>
      <c r="E74" s="436">
        <f>E63</f>
        <v>1.5</v>
      </c>
      <c r="F74" s="436">
        <f>F63</f>
        <v>1.5</v>
      </c>
      <c r="G74" s="436">
        <f>G63</f>
        <v>1.5</v>
      </c>
      <c r="H74" s="436">
        <f>H63</f>
        <v>1.5</v>
      </c>
      <c r="P74" s="426"/>
      <c r="Q74" s="426"/>
      <c r="R74" s="426"/>
      <c r="S74" s="426"/>
    </row>
    <row r="75" spans="1:19" s="425" customFormat="1" ht="12.75" hidden="1">
      <c r="A75" s="440"/>
      <c r="B75" s="440"/>
      <c r="C75" s="206"/>
      <c r="D75" s="206"/>
      <c r="E75" s="206"/>
      <c r="F75" s="206"/>
      <c r="G75" s="206"/>
      <c r="H75" s="206"/>
      <c r="P75" s="426"/>
      <c r="Q75" s="426"/>
      <c r="R75" s="426"/>
      <c r="S75" s="426"/>
    </row>
    <row r="76" spans="1:19" s="425" customFormat="1" ht="12.75" hidden="1">
      <c r="A76" s="440"/>
      <c r="B76" s="440"/>
      <c r="C76" s="429" t="s">
        <v>140</v>
      </c>
      <c r="D76" s="440">
        <f>D44*(1+(D72+D73)/100)*(1+(D72+D74)/100)</f>
        <v>-0.0028598386821502638</v>
      </c>
      <c r="E76" s="440">
        <f>E44*(1+(E72+E73)/100)*(1+(E72+E74)/100)</f>
        <v>0</v>
      </c>
      <c r="F76" s="440">
        <f>F44*(1+(F72+F73)/100)*(1+(F72+F74)/100)</f>
        <v>0</v>
      </c>
      <c r="G76" s="440">
        <f>G44*(1+(G72+G73)/100)*(1+(G72+G74)/100)</f>
        <v>0</v>
      </c>
      <c r="H76" s="440">
        <f>H44*(1+(H72+H73)/100)*(1+(H72+H74)/100)</f>
        <v>0</v>
      </c>
      <c r="P76" s="426"/>
      <c r="Q76" s="426"/>
      <c r="R76" s="426"/>
      <c r="S76" s="426"/>
    </row>
    <row r="77" spans="16:19" s="425" customFormat="1" ht="12.75" hidden="1">
      <c r="P77" s="426"/>
      <c r="Q77" s="426"/>
      <c r="R77" s="426"/>
      <c r="S77" s="426"/>
    </row>
    <row r="78" spans="16:19" s="425" customFormat="1" ht="12.75" hidden="1">
      <c r="P78" s="426"/>
      <c r="Q78" s="426"/>
      <c r="R78" s="426"/>
      <c r="S78" s="426"/>
    </row>
    <row r="79" spans="16:19" s="425" customFormat="1" ht="12.75" hidden="1">
      <c r="P79" s="426"/>
      <c r="Q79" s="426"/>
      <c r="R79" s="426"/>
      <c r="S79" s="426"/>
    </row>
    <row r="80" spans="16:19" s="425" customFormat="1" ht="12.75" hidden="1">
      <c r="P80" s="426"/>
      <c r="Q80" s="426"/>
      <c r="R80" s="426"/>
      <c r="S80" s="426"/>
    </row>
    <row r="81" spans="16:19" s="425" customFormat="1" ht="12.75" hidden="1">
      <c r="P81" s="426"/>
      <c r="Q81" s="426"/>
      <c r="R81" s="426"/>
      <c r="S81" s="426"/>
    </row>
    <row r="82" spans="16:19" s="425" customFormat="1" ht="12.75" hidden="1">
      <c r="P82" s="426"/>
      <c r="Q82" s="426"/>
      <c r="R82" s="426"/>
      <c r="S82" s="426"/>
    </row>
    <row r="83" spans="16:19" s="425" customFormat="1" ht="12.75">
      <c r="P83" s="426"/>
      <c r="Q83" s="426"/>
      <c r="R83" s="426"/>
      <c r="S83" s="426"/>
    </row>
    <row r="84" spans="16:19" s="425" customFormat="1" ht="12.75">
      <c r="P84" s="426"/>
      <c r="Q84" s="426"/>
      <c r="R84" s="426"/>
      <c r="S84" s="426"/>
    </row>
    <row r="85" spans="16:19" s="425" customFormat="1" ht="12.75">
      <c r="P85" s="426"/>
      <c r="Q85" s="426"/>
      <c r="R85" s="426"/>
      <c r="S85" s="426"/>
    </row>
    <row r="86" spans="16:19" s="425" customFormat="1" ht="12.75">
      <c r="P86" s="426"/>
      <c r="Q86" s="426"/>
      <c r="R86" s="426"/>
      <c r="S86" s="426"/>
    </row>
    <row r="87" spans="16:19" s="425" customFormat="1" ht="12.75">
      <c r="P87" s="426"/>
      <c r="Q87" s="426"/>
      <c r="R87" s="426"/>
      <c r="S87" s="426"/>
    </row>
    <row r="88" spans="16:19" s="425" customFormat="1" ht="12.75">
      <c r="P88" s="426"/>
      <c r="Q88" s="426"/>
      <c r="R88" s="426"/>
      <c r="S88" s="426"/>
    </row>
    <row r="89" spans="16:19" s="425" customFormat="1" ht="12.75">
      <c r="P89" s="426"/>
      <c r="Q89" s="426"/>
      <c r="R89" s="426"/>
      <c r="S89" s="426"/>
    </row>
    <row r="90" spans="16:19" s="425" customFormat="1" ht="12.75">
      <c r="P90" s="426"/>
      <c r="Q90" s="426"/>
      <c r="R90" s="426"/>
      <c r="S90" s="426"/>
    </row>
    <row r="91" spans="16:19" s="425" customFormat="1" ht="12.75">
      <c r="P91" s="426"/>
      <c r="Q91" s="426"/>
      <c r="R91" s="426"/>
      <c r="S91" s="426"/>
    </row>
    <row r="92" spans="16:19" s="425" customFormat="1" ht="12.75">
      <c r="P92" s="426"/>
      <c r="Q92" s="426"/>
      <c r="R92" s="426"/>
      <c r="S92" s="426"/>
    </row>
    <row r="93" spans="16:19" s="425" customFormat="1" ht="12.75">
      <c r="P93" s="426"/>
      <c r="Q93" s="426"/>
      <c r="R93" s="426"/>
      <c r="S93" s="426"/>
    </row>
    <row r="94" spans="16:19" s="425" customFormat="1" ht="12.75">
      <c r="P94" s="426"/>
      <c r="Q94" s="426"/>
      <c r="R94" s="426"/>
      <c r="S94" s="426"/>
    </row>
    <row r="95" spans="16:19" s="425" customFormat="1" ht="12.75">
      <c r="P95" s="426"/>
      <c r="Q95" s="426"/>
      <c r="R95" s="426"/>
      <c r="S95" s="426"/>
    </row>
    <row r="96" spans="16:19" s="425" customFormat="1" ht="12.75">
      <c r="P96" s="426"/>
      <c r="Q96" s="426"/>
      <c r="R96" s="426"/>
      <c r="S96" s="426"/>
    </row>
    <row r="97" spans="16:19" s="425" customFormat="1" ht="12.75">
      <c r="P97" s="426"/>
      <c r="Q97" s="426"/>
      <c r="R97" s="426"/>
      <c r="S97" s="426"/>
    </row>
    <row r="98" spans="16:19" s="425" customFormat="1" ht="12.75">
      <c r="P98" s="426"/>
      <c r="Q98" s="426"/>
      <c r="R98" s="426"/>
      <c r="S98" s="426"/>
    </row>
    <row r="99" spans="16:19" s="425" customFormat="1" ht="12.75">
      <c r="P99" s="426"/>
      <c r="Q99" s="426"/>
      <c r="R99" s="426"/>
      <c r="S99" s="426"/>
    </row>
    <row r="100" spans="16:19" s="425" customFormat="1" ht="12.75">
      <c r="P100" s="426"/>
      <c r="Q100" s="426"/>
      <c r="R100" s="426"/>
      <c r="S100" s="426"/>
    </row>
    <row r="101" spans="16:19" s="425" customFormat="1" ht="12.75">
      <c r="P101" s="426"/>
      <c r="Q101" s="426"/>
      <c r="R101" s="426"/>
      <c r="S101" s="426"/>
    </row>
    <row r="102" spans="16:19" s="425" customFormat="1" ht="12.75">
      <c r="P102" s="426"/>
      <c r="Q102" s="426"/>
      <c r="R102" s="426"/>
      <c r="S102" s="426"/>
    </row>
    <row r="103" spans="16:19" s="425" customFormat="1" ht="12.75">
      <c r="P103" s="426"/>
      <c r="Q103" s="426"/>
      <c r="R103" s="426"/>
      <c r="S103" s="426"/>
    </row>
    <row r="104" spans="16:19" s="425" customFormat="1" ht="12.75">
      <c r="P104" s="426"/>
      <c r="Q104" s="426"/>
      <c r="R104" s="426"/>
      <c r="S104" s="426"/>
    </row>
    <row r="105" spans="16:19" s="425" customFormat="1" ht="12.75">
      <c r="P105" s="426"/>
      <c r="Q105" s="426"/>
      <c r="R105" s="426"/>
      <c r="S105" s="426"/>
    </row>
    <row r="106" spans="16:19" s="425" customFormat="1" ht="12.75">
      <c r="P106" s="426"/>
      <c r="Q106" s="426"/>
      <c r="R106" s="426"/>
      <c r="S106" s="426"/>
    </row>
    <row r="107" spans="16:19" s="425" customFormat="1" ht="12.75">
      <c r="P107" s="426"/>
      <c r="Q107" s="426"/>
      <c r="R107" s="426"/>
      <c r="S107" s="426"/>
    </row>
    <row r="108" spans="16:19" s="425" customFormat="1" ht="12.75">
      <c r="P108" s="426"/>
      <c r="Q108" s="426"/>
      <c r="R108" s="426"/>
      <c r="S108" s="426"/>
    </row>
    <row r="109" spans="16:19" s="425" customFormat="1" ht="12.75">
      <c r="P109" s="426"/>
      <c r="Q109" s="426"/>
      <c r="R109" s="426"/>
      <c r="S109" s="426"/>
    </row>
    <row r="110" spans="16:19" s="425" customFormat="1" ht="12.75">
      <c r="P110" s="426"/>
      <c r="Q110" s="426"/>
      <c r="R110" s="426"/>
      <c r="S110" s="426"/>
    </row>
    <row r="111" spans="16:19" s="425" customFormat="1" ht="12.75">
      <c r="P111" s="426"/>
      <c r="Q111" s="426"/>
      <c r="R111" s="426"/>
      <c r="S111" s="426"/>
    </row>
    <row r="112" spans="16:19" s="425" customFormat="1" ht="12.75">
      <c r="P112" s="426"/>
      <c r="Q112" s="426"/>
      <c r="R112" s="426"/>
      <c r="S112" s="426"/>
    </row>
    <row r="113" spans="16:19" s="425" customFormat="1" ht="12.75">
      <c r="P113" s="426"/>
      <c r="Q113" s="426"/>
      <c r="R113" s="426"/>
      <c r="S113" s="426"/>
    </row>
    <row r="114" spans="16:19" s="425" customFormat="1" ht="12.75">
      <c r="P114" s="426"/>
      <c r="Q114" s="426"/>
      <c r="R114" s="426"/>
      <c r="S114" s="426"/>
    </row>
    <row r="115" spans="16:19" s="425" customFormat="1" ht="12.75">
      <c r="P115" s="426"/>
      <c r="Q115" s="426"/>
      <c r="R115" s="426"/>
      <c r="S115" s="426"/>
    </row>
    <row r="116" spans="16:19" s="425" customFormat="1" ht="12.75">
      <c r="P116" s="426"/>
      <c r="Q116" s="426"/>
      <c r="R116" s="426"/>
      <c r="S116" s="426"/>
    </row>
    <row r="117" spans="16:19" s="425" customFormat="1" ht="12.75">
      <c r="P117" s="426"/>
      <c r="Q117" s="426"/>
      <c r="R117" s="426"/>
      <c r="S117" s="426"/>
    </row>
    <row r="118" spans="16:19" s="425" customFormat="1" ht="12.75">
      <c r="P118" s="426"/>
      <c r="Q118" s="426"/>
      <c r="R118" s="426"/>
      <c r="S118" s="426"/>
    </row>
    <row r="119" spans="16:19" s="425" customFormat="1" ht="12.75">
      <c r="P119" s="426"/>
      <c r="Q119" s="426"/>
      <c r="R119" s="426"/>
      <c r="S119" s="426"/>
    </row>
    <row r="120" spans="16:19" s="425" customFormat="1" ht="12.75">
      <c r="P120" s="426"/>
      <c r="Q120" s="426"/>
      <c r="R120" s="426"/>
      <c r="S120" s="426"/>
    </row>
    <row r="121" spans="16:19" s="425" customFormat="1" ht="12.75">
      <c r="P121" s="426"/>
      <c r="Q121" s="426"/>
      <c r="R121" s="426"/>
      <c r="S121" s="426"/>
    </row>
    <row r="122" spans="16:19" s="425" customFormat="1" ht="12.75">
      <c r="P122" s="426"/>
      <c r="Q122" s="426"/>
      <c r="R122" s="426"/>
      <c r="S122" s="426"/>
    </row>
    <row r="123" spans="16:19" s="425" customFormat="1" ht="12.75">
      <c r="P123" s="426"/>
      <c r="Q123" s="426"/>
      <c r="R123" s="426"/>
      <c r="S123" s="426"/>
    </row>
    <row r="124" spans="16:19" s="425" customFormat="1" ht="12.75">
      <c r="P124" s="426"/>
      <c r="Q124" s="426"/>
      <c r="R124" s="426"/>
      <c r="S124" s="426"/>
    </row>
    <row r="125" spans="16:19" s="425" customFormat="1" ht="12.75">
      <c r="P125" s="426"/>
      <c r="Q125" s="426"/>
      <c r="R125" s="426"/>
      <c r="S125" s="426"/>
    </row>
    <row r="126" spans="16:19" s="425" customFormat="1" ht="12.75">
      <c r="P126" s="426"/>
      <c r="Q126" s="426"/>
      <c r="R126" s="426"/>
      <c r="S126" s="426"/>
    </row>
    <row r="127" spans="16:19" s="425" customFormat="1" ht="12.75">
      <c r="P127" s="426"/>
      <c r="Q127" s="426"/>
      <c r="R127" s="426"/>
      <c r="S127" s="426"/>
    </row>
    <row r="128" spans="16:19" s="425" customFormat="1" ht="12.75">
      <c r="P128" s="426"/>
      <c r="Q128" s="426"/>
      <c r="R128" s="426"/>
      <c r="S128" s="426"/>
    </row>
    <row r="129" spans="16:19" s="425" customFormat="1" ht="12.75">
      <c r="P129" s="426"/>
      <c r="Q129" s="426"/>
      <c r="R129" s="426"/>
      <c r="S129" s="426"/>
    </row>
    <row r="130" spans="16:19" s="425" customFormat="1" ht="12.75">
      <c r="P130" s="426"/>
      <c r="Q130" s="426"/>
      <c r="R130" s="426"/>
      <c r="S130" s="426"/>
    </row>
    <row r="131" spans="16:19" s="425" customFormat="1" ht="12.75">
      <c r="P131" s="426"/>
      <c r="Q131" s="426"/>
      <c r="R131" s="426"/>
      <c r="S131" s="426"/>
    </row>
    <row r="132" spans="16:19" s="425" customFormat="1" ht="12.75">
      <c r="P132" s="426"/>
      <c r="Q132" s="426"/>
      <c r="R132" s="426"/>
      <c r="S132" s="426"/>
    </row>
    <row r="133" spans="16:19" s="425" customFormat="1" ht="12.75">
      <c r="P133" s="426"/>
      <c r="Q133" s="426"/>
      <c r="R133" s="426"/>
      <c r="S133" s="426"/>
    </row>
    <row r="134" spans="16:19" s="425" customFormat="1" ht="12.75">
      <c r="P134" s="426"/>
      <c r="Q134" s="426"/>
      <c r="R134" s="426"/>
      <c r="S134" s="426"/>
    </row>
    <row r="135" spans="16:19" s="425" customFormat="1" ht="12.75">
      <c r="P135" s="426"/>
      <c r="Q135" s="426"/>
      <c r="R135" s="426"/>
      <c r="S135" s="426"/>
    </row>
    <row r="136" spans="16:19" s="425" customFormat="1" ht="12.75">
      <c r="P136" s="426"/>
      <c r="Q136" s="426"/>
      <c r="R136" s="426"/>
      <c r="S136" s="426"/>
    </row>
    <row r="137" spans="16:19" s="425" customFormat="1" ht="12.75">
      <c r="P137" s="426"/>
      <c r="Q137" s="426"/>
      <c r="R137" s="426"/>
      <c r="S137" s="426"/>
    </row>
    <row r="138" spans="16:19" s="425" customFormat="1" ht="12.75">
      <c r="P138" s="426"/>
      <c r="Q138" s="426"/>
      <c r="R138" s="426"/>
      <c r="S138" s="426"/>
    </row>
    <row r="139" spans="16:19" s="425" customFormat="1" ht="12.75">
      <c r="P139" s="426"/>
      <c r="Q139" s="426"/>
      <c r="R139" s="426"/>
      <c r="S139" s="426"/>
    </row>
    <row r="140" spans="16:19" s="425" customFormat="1" ht="12.75">
      <c r="P140" s="426"/>
      <c r="Q140" s="426"/>
      <c r="R140" s="426"/>
      <c r="S140" s="426"/>
    </row>
    <row r="141" spans="16:19" s="425" customFormat="1" ht="12.75">
      <c r="P141" s="426"/>
      <c r="Q141" s="426"/>
      <c r="R141" s="426"/>
      <c r="S141" s="426"/>
    </row>
    <row r="142" spans="16:19" s="425" customFormat="1" ht="12.75">
      <c r="P142" s="426"/>
      <c r="Q142" s="426"/>
      <c r="R142" s="426"/>
      <c r="S142" s="426"/>
    </row>
    <row r="143" spans="16:19" s="425" customFormat="1" ht="12.75">
      <c r="P143" s="426"/>
      <c r="Q143" s="426"/>
      <c r="R143" s="426"/>
      <c r="S143" s="426"/>
    </row>
    <row r="144" spans="16:19" s="425" customFormat="1" ht="12.75">
      <c r="P144" s="426"/>
      <c r="Q144" s="426"/>
      <c r="R144" s="426"/>
      <c r="S144" s="426"/>
    </row>
    <row r="145" spans="16:19" s="425" customFormat="1" ht="12.75">
      <c r="P145" s="426"/>
      <c r="Q145" s="426"/>
      <c r="R145" s="426"/>
      <c r="S145" s="426"/>
    </row>
    <row r="146" spans="16:19" s="425" customFormat="1" ht="12.75">
      <c r="P146" s="426"/>
      <c r="Q146" s="426"/>
      <c r="R146" s="426"/>
      <c r="S146" s="426"/>
    </row>
    <row r="147" spans="16:19" s="425" customFormat="1" ht="12.75">
      <c r="P147" s="426"/>
      <c r="Q147" s="426"/>
      <c r="R147" s="426"/>
      <c r="S147" s="426"/>
    </row>
    <row r="148" spans="16:19" s="425" customFormat="1" ht="12.75">
      <c r="P148" s="426"/>
      <c r="Q148" s="426"/>
      <c r="R148" s="426"/>
      <c r="S148" s="426"/>
    </row>
    <row r="149" spans="16:19" s="425" customFormat="1" ht="12.75">
      <c r="P149" s="426"/>
      <c r="Q149" s="426"/>
      <c r="R149" s="426"/>
      <c r="S149" s="426"/>
    </row>
    <row r="150" spans="16:19" s="425" customFormat="1" ht="12.75">
      <c r="P150" s="426"/>
      <c r="Q150" s="426"/>
      <c r="R150" s="426"/>
      <c r="S150" s="426"/>
    </row>
    <row r="151" spans="16:19" s="425" customFormat="1" ht="12.75">
      <c r="P151" s="426"/>
      <c r="Q151" s="426"/>
      <c r="R151" s="426"/>
      <c r="S151" s="426"/>
    </row>
    <row r="152" spans="16:19" s="425" customFormat="1" ht="12.75">
      <c r="P152" s="426"/>
      <c r="Q152" s="426"/>
      <c r="R152" s="426"/>
      <c r="S152" s="426"/>
    </row>
    <row r="153" spans="16:19" s="425" customFormat="1" ht="12.75">
      <c r="P153" s="426"/>
      <c r="Q153" s="426"/>
      <c r="R153" s="426"/>
      <c r="S153" s="426"/>
    </row>
    <row r="154" spans="16:19" s="425" customFormat="1" ht="12.75">
      <c r="P154" s="426"/>
      <c r="Q154" s="426"/>
      <c r="R154" s="426"/>
      <c r="S154" s="426"/>
    </row>
    <row r="155" spans="16:19" s="425" customFormat="1" ht="12.75">
      <c r="P155" s="426"/>
      <c r="Q155" s="426"/>
      <c r="R155" s="426"/>
      <c r="S155" s="426"/>
    </row>
    <row r="156" spans="16:19" s="425" customFormat="1" ht="12.75">
      <c r="P156" s="426"/>
      <c r="Q156" s="426"/>
      <c r="R156" s="426"/>
      <c r="S156" s="426"/>
    </row>
    <row r="157" spans="16:19" s="425" customFormat="1" ht="12.75">
      <c r="P157" s="426"/>
      <c r="Q157" s="426"/>
      <c r="R157" s="426"/>
      <c r="S157" s="426"/>
    </row>
    <row r="158" spans="16:19" s="425" customFormat="1" ht="12.75">
      <c r="P158" s="426"/>
      <c r="Q158" s="426"/>
      <c r="R158" s="426"/>
      <c r="S158" s="426"/>
    </row>
    <row r="159" spans="16:19" s="425" customFormat="1" ht="12.75">
      <c r="P159" s="426"/>
      <c r="Q159" s="426"/>
      <c r="R159" s="426"/>
      <c r="S159" s="426"/>
    </row>
    <row r="160" spans="16:19" s="425" customFormat="1" ht="12.75">
      <c r="P160" s="426"/>
      <c r="Q160" s="426"/>
      <c r="R160" s="426"/>
      <c r="S160" s="426"/>
    </row>
    <row r="161" spans="16:19" s="425" customFormat="1" ht="12.75">
      <c r="P161" s="426"/>
      <c r="Q161" s="426"/>
      <c r="R161" s="426"/>
      <c r="S161" s="426"/>
    </row>
    <row r="162" spans="16:19" s="425" customFormat="1" ht="12.75">
      <c r="P162" s="426"/>
      <c r="Q162" s="426"/>
      <c r="R162" s="426"/>
      <c r="S162" s="426"/>
    </row>
    <row r="163" spans="16:19" s="425" customFormat="1" ht="12.75">
      <c r="P163" s="426"/>
      <c r="Q163" s="426"/>
      <c r="R163" s="426"/>
      <c r="S163" s="426"/>
    </row>
    <row r="164" spans="16:19" s="425" customFormat="1" ht="12.75">
      <c r="P164" s="426"/>
      <c r="Q164" s="426"/>
      <c r="R164" s="426"/>
      <c r="S164" s="426"/>
    </row>
    <row r="165" spans="16:19" s="425" customFormat="1" ht="12.75">
      <c r="P165" s="426"/>
      <c r="Q165" s="426"/>
      <c r="R165" s="426"/>
      <c r="S165" s="426"/>
    </row>
    <row r="166" spans="16:19" s="425" customFormat="1" ht="12.75">
      <c r="P166" s="426"/>
      <c r="Q166" s="426"/>
      <c r="R166" s="426"/>
      <c r="S166" s="426"/>
    </row>
    <row r="167" spans="16:19" s="425" customFormat="1" ht="12.75">
      <c r="P167" s="426"/>
      <c r="Q167" s="426"/>
      <c r="R167" s="426"/>
      <c r="S167" s="426"/>
    </row>
    <row r="168" spans="16:19" s="425" customFormat="1" ht="12.75">
      <c r="P168" s="426"/>
      <c r="Q168" s="426"/>
      <c r="R168" s="426"/>
      <c r="S168" s="426"/>
    </row>
    <row r="169" spans="16:19" s="425" customFormat="1" ht="12.75">
      <c r="P169" s="426"/>
      <c r="Q169" s="426"/>
      <c r="R169" s="426"/>
      <c r="S169" s="426"/>
    </row>
    <row r="170" spans="16:19" s="425" customFormat="1" ht="12.75">
      <c r="P170" s="426"/>
      <c r="Q170" s="426"/>
      <c r="R170" s="426"/>
      <c r="S170" s="426"/>
    </row>
    <row r="171" spans="16:19" s="425" customFormat="1" ht="12.75">
      <c r="P171" s="426"/>
      <c r="Q171" s="426"/>
      <c r="R171" s="426"/>
      <c r="S171" s="426"/>
    </row>
    <row r="172" spans="16:19" s="425" customFormat="1" ht="12.75">
      <c r="P172" s="426"/>
      <c r="Q172" s="426"/>
      <c r="R172" s="426"/>
      <c r="S172" s="426"/>
    </row>
    <row r="173" spans="16:19" s="425" customFormat="1" ht="12.75">
      <c r="P173" s="426"/>
      <c r="Q173" s="426"/>
      <c r="R173" s="426"/>
      <c r="S173" s="426"/>
    </row>
    <row r="174" spans="16:19" s="425" customFormat="1" ht="12.75">
      <c r="P174" s="426"/>
      <c r="Q174" s="426"/>
      <c r="R174" s="426"/>
      <c r="S174" s="426"/>
    </row>
    <row r="175" spans="16:19" s="425" customFormat="1" ht="12.75">
      <c r="P175" s="426"/>
      <c r="Q175" s="426"/>
      <c r="R175" s="426"/>
      <c r="S175" s="426"/>
    </row>
    <row r="176" spans="16:19" s="425" customFormat="1" ht="12.75">
      <c r="P176" s="426"/>
      <c r="Q176" s="426"/>
      <c r="R176" s="426"/>
      <c r="S176" s="426"/>
    </row>
    <row r="177" spans="16:19" s="425" customFormat="1" ht="12.75">
      <c r="P177" s="426"/>
      <c r="Q177" s="426"/>
      <c r="R177" s="426"/>
      <c r="S177" s="426"/>
    </row>
    <row r="178" spans="16:19" s="425" customFormat="1" ht="12.75">
      <c r="P178" s="426"/>
      <c r="Q178" s="426"/>
      <c r="R178" s="426"/>
      <c r="S178" s="426"/>
    </row>
    <row r="179" spans="16:19" s="425" customFormat="1" ht="12.75">
      <c r="P179" s="426"/>
      <c r="Q179" s="426"/>
      <c r="R179" s="426"/>
      <c r="S179" s="426"/>
    </row>
    <row r="180" spans="16:19" s="425" customFormat="1" ht="12.75">
      <c r="P180" s="426"/>
      <c r="Q180" s="426"/>
      <c r="R180" s="426"/>
      <c r="S180" s="426"/>
    </row>
    <row r="181" spans="16:19" s="425" customFormat="1" ht="12.75">
      <c r="P181" s="426"/>
      <c r="Q181" s="426"/>
      <c r="R181" s="426"/>
      <c r="S181" s="426"/>
    </row>
    <row r="182" spans="16:19" s="425" customFormat="1" ht="12.75">
      <c r="P182" s="426"/>
      <c r="Q182" s="426"/>
      <c r="R182" s="426"/>
      <c r="S182" s="426"/>
    </row>
    <row r="183" spans="16:19" s="425" customFormat="1" ht="12.75">
      <c r="P183" s="426"/>
      <c r="Q183" s="426"/>
      <c r="R183" s="426"/>
      <c r="S183" s="426"/>
    </row>
    <row r="184" spans="16:19" s="425" customFormat="1" ht="12.75">
      <c r="P184" s="426"/>
      <c r="Q184" s="426"/>
      <c r="R184" s="426"/>
      <c r="S184" s="426"/>
    </row>
    <row r="185" spans="16:19" s="425" customFormat="1" ht="12.75">
      <c r="P185" s="426"/>
      <c r="Q185" s="426"/>
      <c r="R185" s="426"/>
      <c r="S185" s="426"/>
    </row>
    <row r="186" spans="16:19" s="425" customFormat="1" ht="12.75">
      <c r="P186" s="426"/>
      <c r="Q186" s="426"/>
      <c r="R186" s="426"/>
      <c r="S186" s="426"/>
    </row>
    <row r="187" spans="16:19" s="425" customFormat="1" ht="12.75">
      <c r="P187" s="426"/>
      <c r="Q187" s="426"/>
      <c r="R187" s="426"/>
      <c r="S187" s="426"/>
    </row>
    <row r="188" spans="16:19" s="425" customFormat="1" ht="12.75">
      <c r="P188" s="426"/>
      <c r="Q188" s="426"/>
      <c r="R188" s="426"/>
      <c r="S188" s="426"/>
    </row>
    <row r="189" spans="16:19" s="425" customFormat="1" ht="12.75">
      <c r="P189" s="426"/>
      <c r="Q189" s="426"/>
      <c r="R189" s="426"/>
      <c r="S189" s="426"/>
    </row>
    <row r="190" spans="16:19" s="425" customFormat="1" ht="12.75">
      <c r="P190" s="426"/>
      <c r="Q190" s="426"/>
      <c r="R190" s="426"/>
      <c r="S190" s="426"/>
    </row>
    <row r="191" spans="16:19" s="425" customFormat="1" ht="12.75">
      <c r="P191" s="426"/>
      <c r="Q191" s="426"/>
      <c r="R191" s="426"/>
      <c r="S191" s="426"/>
    </row>
    <row r="192" spans="16:19" s="425" customFormat="1" ht="12.75">
      <c r="P192" s="426"/>
      <c r="Q192" s="426"/>
      <c r="R192" s="426"/>
      <c r="S192" s="426"/>
    </row>
    <row r="193" spans="16:19" s="425" customFormat="1" ht="12.75">
      <c r="P193" s="426"/>
      <c r="Q193" s="426"/>
      <c r="R193" s="426"/>
      <c r="S193" s="426"/>
    </row>
    <row r="194" spans="16:19" s="425" customFormat="1" ht="12.75">
      <c r="P194" s="426"/>
      <c r="Q194" s="426"/>
      <c r="R194" s="426"/>
      <c r="S194" s="426"/>
    </row>
    <row r="195" spans="16:19" s="425" customFormat="1" ht="12.75">
      <c r="P195" s="426"/>
      <c r="Q195" s="426"/>
      <c r="R195" s="426"/>
      <c r="S195" s="426"/>
    </row>
    <row r="196" spans="16:19" s="425" customFormat="1" ht="12.75">
      <c r="P196" s="426"/>
      <c r="Q196" s="426"/>
      <c r="R196" s="426"/>
      <c r="S196" s="426"/>
    </row>
    <row r="197" spans="16:19" s="425" customFormat="1" ht="12.75">
      <c r="P197" s="426"/>
      <c r="Q197" s="426"/>
      <c r="R197" s="426"/>
      <c r="S197" s="426"/>
    </row>
    <row r="198" spans="16:19" s="425" customFormat="1" ht="12.75">
      <c r="P198" s="426"/>
      <c r="Q198" s="426"/>
      <c r="R198" s="426"/>
      <c r="S198" s="426"/>
    </row>
    <row r="199" spans="16:19" s="425" customFormat="1" ht="12.75">
      <c r="P199" s="426"/>
      <c r="Q199" s="426"/>
      <c r="R199" s="426"/>
      <c r="S199" s="426"/>
    </row>
    <row r="200" spans="16:19" s="425" customFormat="1" ht="12.75">
      <c r="P200" s="426"/>
      <c r="Q200" s="426"/>
      <c r="R200" s="426"/>
      <c r="S200" s="426"/>
    </row>
    <row r="201" spans="16:19" s="425" customFormat="1" ht="12.75">
      <c r="P201" s="426"/>
      <c r="Q201" s="426"/>
      <c r="R201" s="426"/>
      <c r="S201" s="426"/>
    </row>
    <row r="202" spans="16:19" s="425" customFormat="1" ht="12.75">
      <c r="P202" s="426"/>
      <c r="Q202" s="426"/>
      <c r="R202" s="426"/>
      <c r="S202" s="426"/>
    </row>
    <row r="203" spans="16:19" s="425" customFormat="1" ht="12.75">
      <c r="P203" s="426"/>
      <c r="Q203" s="426"/>
      <c r="R203" s="426"/>
      <c r="S203" s="426"/>
    </row>
    <row r="204" spans="16:19" s="425" customFormat="1" ht="12.75">
      <c r="P204" s="426"/>
      <c r="Q204" s="426"/>
      <c r="R204" s="426"/>
      <c r="S204" s="426"/>
    </row>
    <row r="205" spans="16:19" s="425" customFormat="1" ht="12.75">
      <c r="P205" s="426"/>
      <c r="Q205" s="426"/>
      <c r="R205" s="426"/>
      <c r="S205" s="426"/>
    </row>
    <row r="206" spans="16:19" s="425" customFormat="1" ht="12.75">
      <c r="P206" s="426"/>
      <c r="Q206" s="426"/>
      <c r="R206" s="426"/>
      <c r="S206" s="426"/>
    </row>
    <row r="207" spans="16:19" s="425" customFormat="1" ht="12.75">
      <c r="P207" s="426"/>
      <c r="Q207" s="426"/>
      <c r="R207" s="426"/>
      <c r="S207" s="426"/>
    </row>
    <row r="208" spans="16:19" s="425" customFormat="1" ht="12.75">
      <c r="P208" s="426"/>
      <c r="Q208" s="426"/>
      <c r="R208" s="426"/>
      <c r="S208" s="426"/>
    </row>
    <row r="209" spans="16:19" s="425" customFormat="1" ht="12.75">
      <c r="P209" s="426"/>
      <c r="Q209" s="426"/>
      <c r="R209" s="426"/>
      <c r="S209" s="426"/>
    </row>
    <row r="210" spans="16:19" s="425" customFormat="1" ht="12.75">
      <c r="P210" s="426"/>
      <c r="Q210" s="426"/>
      <c r="R210" s="426"/>
      <c r="S210" s="426"/>
    </row>
    <row r="211" spans="16:19" s="425" customFormat="1" ht="12.75">
      <c r="P211" s="426"/>
      <c r="Q211" s="426"/>
      <c r="R211" s="426"/>
      <c r="S211" s="426"/>
    </row>
    <row r="212" spans="16:19" s="425" customFormat="1" ht="12.75">
      <c r="P212" s="426"/>
      <c r="Q212" s="426"/>
      <c r="R212" s="426"/>
      <c r="S212" s="426"/>
    </row>
    <row r="213" spans="16:19" s="425" customFormat="1" ht="12.75">
      <c r="P213" s="426"/>
      <c r="Q213" s="426"/>
      <c r="R213" s="426"/>
      <c r="S213" s="426"/>
    </row>
    <row r="214" spans="16:19" s="425" customFormat="1" ht="12.75">
      <c r="P214" s="426"/>
      <c r="Q214" s="426"/>
      <c r="R214" s="426"/>
      <c r="S214" s="426"/>
    </row>
    <row r="215" spans="16:19" s="425" customFormat="1" ht="12.75">
      <c r="P215" s="426"/>
      <c r="Q215" s="426"/>
      <c r="R215" s="426"/>
      <c r="S215" s="426"/>
    </row>
    <row r="216" spans="16:19" s="425" customFormat="1" ht="12.75">
      <c r="P216" s="426"/>
      <c r="Q216" s="426"/>
      <c r="R216" s="426"/>
      <c r="S216" s="426"/>
    </row>
    <row r="217" spans="16:19" s="425" customFormat="1" ht="12.75">
      <c r="P217" s="426"/>
      <c r="Q217" s="426"/>
      <c r="R217" s="426"/>
      <c r="S217" s="426"/>
    </row>
    <row r="218" spans="16:19" s="425" customFormat="1" ht="12.75">
      <c r="P218" s="426"/>
      <c r="Q218" s="426"/>
      <c r="R218" s="426"/>
      <c r="S218" s="426"/>
    </row>
    <row r="219" spans="16:19" s="425" customFormat="1" ht="12.75">
      <c r="P219" s="426"/>
      <c r="Q219" s="426"/>
      <c r="R219" s="426"/>
      <c r="S219" s="426"/>
    </row>
    <row r="220" spans="16:19" s="425" customFormat="1" ht="12.75">
      <c r="P220" s="426"/>
      <c r="Q220" s="426"/>
      <c r="R220" s="426"/>
      <c r="S220" s="426"/>
    </row>
    <row r="221" spans="16:19" s="425" customFormat="1" ht="12.75">
      <c r="P221" s="426"/>
      <c r="Q221" s="426"/>
      <c r="R221" s="426"/>
      <c r="S221" s="426"/>
    </row>
    <row r="222" spans="16:19" s="425" customFormat="1" ht="12.75">
      <c r="P222" s="426"/>
      <c r="Q222" s="426"/>
      <c r="R222" s="426"/>
      <c r="S222" s="426"/>
    </row>
    <row r="223" spans="16:19" s="425" customFormat="1" ht="12.75">
      <c r="P223" s="426"/>
      <c r="Q223" s="426"/>
      <c r="R223" s="426"/>
      <c r="S223" s="426"/>
    </row>
    <row r="224" spans="16:19" s="425" customFormat="1" ht="12.75">
      <c r="P224" s="426"/>
      <c r="Q224" s="426"/>
      <c r="R224" s="426"/>
      <c r="S224" s="426"/>
    </row>
    <row r="225" spans="16:19" s="425" customFormat="1" ht="12.75">
      <c r="P225" s="426"/>
      <c r="Q225" s="426"/>
      <c r="R225" s="426"/>
      <c r="S225" s="426"/>
    </row>
    <row r="226" spans="16:19" s="425" customFormat="1" ht="12.75">
      <c r="P226" s="426"/>
      <c r="Q226" s="426"/>
      <c r="R226" s="426"/>
      <c r="S226" s="426"/>
    </row>
    <row r="227" spans="16:19" s="425" customFormat="1" ht="12.75">
      <c r="P227" s="426"/>
      <c r="Q227" s="426"/>
      <c r="R227" s="426"/>
      <c r="S227" s="426"/>
    </row>
    <row r="228" spans="16:19" s="425" customFormat="1" ht="12.75">
      <c r="P228" s="426"/>
      <c r="Q228" s="426"/>
      <c r="R228" s="426"/>
      <c r="S228" s="426"/>
    </row>
    <row r="229" spans="16:19" s="425" customFormat="1" ht="12.75">
      <c r="P229" s="426"/>
      <c r="Q229" s="426"/>
      <c r="R229" s="426"/>
      <c r="S229" s="426"/>
    </row>
    <row r="230" spans="16:19" s="425" customFormat="1" ht="12.75">
      <c r="P230" s="426"/>
      <c r="Q230" s="426"/>
      <c r="R230" s="426"/>
      <c r="S230" s="426"/>
    </row>
    <row r="231" spans="16:19" s="425" customFormat="1" ht="12.75">
      <c r="P231" s="426"/>
      <c r="Q231" s="426"/>
      <c r="R231" s="426"/>
      <c r="S231" s="426"/>
    </row>
    <row r="232" spans="16:19" s="425" customFormat="1" ht="12.75">
      <c r="P232" s="426"/>
      <c r="Q232" s="426"/>
      <c r="R232" s="426"/>
      <c r="S232" s="426"/>
    </row>
    <row r="233" spans="16:19" s="425" customFormat="1" ht="12.75">
      <c r="P233" s="426"/>
      <c r="Q233" s="426"/>
      <c r="R233" s="426"/>
      <c r="S233" s="426"/>
    </row>
    <row r="234" spans="16:19" s="425" customFormat="1" ht="12.75">
      <c r="P234" s="426"/>
      <c r="Q234" s="426"/>
      <c r="R234" s="426"/>
      <c r="S234" s="426"/>
    </row>
    <row r="235" spans="16:19" s="425" customFormat="1" ht="12.75">
      <c r="P235" s="426"/>
      <c r="Q235" s="426"/>
      <c r="R235" s="426"/>
      <c r="S235" s="426"/>
    </row>
    <row r="236" spans="16:19" s="425" customFormat="1" ht="12.75">
      <c r="P236" s="426"/>
      <c r="Q236" s="426"/>
      <c r="R236" s="426"/>
      <c r="S236" s="426"/>
    </row>
  </sheetData>
  <sheetProtection/>
  <mergeCells count="6">
    <mergeCell ref="D8:H8"/>
    <mergeCell ref="K8:O8"/>
    <mergeCell ref="K37:O37"/>
    <mergeCell ref="R37:S37"/>
    <mergeCell ref="K47:O47"/>
    <mergeCell ref="R47:S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Wales and West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Edwards</dc:creator>
  <cp:keywords/>
  <dc:description/>
  <cp:lastModifiedBy>John Edwards</cp:lastModifiedBy>
  <dcterms:created xsi:type="dcterms:W3CDTF">2013-07-15T10:23:36Z</dcterms:created>
  <dcterms:modified xsi:type="dcterms:W3CDTF">2013-07-16T15:11:00Z</dcterms:modified>
  <cp:category/>
  <cp:version/>
  <cp:contentType/>
  <cp:contentStatus/>
</cp:coreProperties>
</file>